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0" windowWidth="11730" windowHeight="9810" activeTab="3"/>
  </bookViews>
  <sheets>
    <sheet name="Раздел 1" sheetId="2" r:id="rId1"/>
    <sheet name="2020" sheetId="4" r:id="rId2"/>
    <sheet name="2021" sheetId="5" r:id="rId3"/>
    <sheet name="2022" sheetId="6" r:id="rId4"/>
    <sheet name="свод" sheetId="7" state="hidden" r:id="rId5"/>
  </sheets>
  <definedNames>
    <definedName name="_xlnm._FilterDatabase" localSheetId="1" hidden="1">'2020'!$A$8:$AN$15</definedName>
    <definedName name="_xlnm._FilterDatabase" localSheetId="2" hidden="1">'2021'!$A$8:$V$9</definedName>
    <definedName name="_xlnm._FilterDatabase" localSheetId="3" hidden="1">'2022'!$A$9:$V$15</definedName>
    <definedName name="_xlnm._FilterDatabase" localSheetId="0" hidden="1">'Раздел 1'!$A$17:$XEX$134</definedName>
    <definedName name="Z_01451C91_14DA_4D26_B1B3_18A70391612A_.wvu.FilterData" localSheetId="1" hidden="1">'2020'!$A$8:$AN$9</definedName>
    <definedName name="Z_01451C91_14DA_4D26_B1B3_18A70391612A_.wvu.PrintArea" localSheetId="1" hidden="1">'2020'!$A$1:$V$22</definedName>
    <definedName name="Z_01451C91_14DA_4D26_B1B3_18A70391612A_.wvu.PrintArea" localSheetId="2" hidden="1">'2021'!$A$1:$V$123</definedName>
    <definedName name="Z_01451C91_14DA_4D26_B1B3_18A70391612A_.wvu.PrintArea" localSheetId="3" hidden="1">'2022'!$A$1:$V$16</definedName>
    <definedName name="Z_01451C91_14DA_4D26_B1B3_18A70391612A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01451C91_14DA_4D26_B1B3_18A70391612A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01451C91_14DA_4D26_B1B3_18A70391612A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16B8344E_73EB_416B_B009_420D58C33AEC_.wvu.FilterData" localSheetId="1" hidden="1">'2020'!$A$8:$AN$9</definedName>
    <definedName name="Z_16B8344E_73EB_416B_B009_420D58C33AEC_.wvu.PrintArea" localSheetId="1" hidden="1">'2020'!$A$1:$V$22</definedName>
    <definedName name="Z_16B8344E_73EB_416B_B009_420D58C33AEC_.wvu.PrintArea" localSheetId="2" hidden="1">'2021'!$A$1:$V$123</definedName>
    <definedName name="Z_16B8344E_73EB_416B_B009_420D58C33AEC_.wvu.PrintArea" localSheetId="3" hidden="1">'2022'!$A$1:$V$16</definedName>
    <definedName name="Z_16B8344E_73EB_416B_B009_420D58C33AEC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16B8344E_73EB_416B_B009_420D58C33AEC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16B8344E_73EB_416B_B009_420D58C33AEC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1B9CDF8A_2F5D_4B91_80D4_6D7CCC92D8AA_.wvu.FilterData" localSheetId="1" hidden="1">'2020'!$A$8:$AN$9</definedName>
    <definedName name="Z_35164214_6B83_4B40_8294_2E9A0423440B_.wvu.FilterData" localSheetId="1" hidden="1">'2020'!$A$10:$AN$10</definedName>
    <definedName name="Z_35164214_6B83_4B40_8294_2E9A0423440B_.wvu.PrintArea" localSheetId="1" hidden="1">'2020'!$A$1:$V$22</definedName>
    <definedName name="Z_35164214_6B83_4B40_8294_2E9A0423440B_.wvu.PrintArea" localSheetId="2" hidden="1">'2021'!$A$1:$V$123</definedName>
    <definedName name="Z_35164214_6B83_4B40_8294_2E9A0423440B_.wvu.PrintArea" localSheetId="3" hidden="1">'2022'!$A$1:$V$16</definedName>
    <definedName name="Z_35164214_6B83_4B40_8294_2E9A0423440B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35164214_6B83_4B40_8294_2E9A0423440B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35164214_6B83_4B40_8294_2E9A0423440B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4B6D6BCB_EE2D_42AC_9192_354A33B0E0EA_.wvu.FilterData" localSheetId="1" hidden="1">'2020'!$A$8:$AN$9</definedName>
    <definedName name="Z_4B6D6BCB_EE2D_42AC_9192_354A33B0E0EA_.wvu.FilterData" localSheetId="2" hidden="1">'2021'!$A$9:$V$18</definedName>
    <definedName name="Z_4B6D6BCB_EE2D_42AC_9192_354A33B0E0EA_.wvu.PrintArea" localSheetId="1" hidden="1">'2020'!$A$1:$V$22</definedName>
    <definedName name="Z_4B6D6BCB_EE2D_42AC_9192_354A33B0E0EA_.wvu.PrintArea" localSheetId="2" hidden="1">'2021'!$A$1:$V$123</definedName>
    <definedName name="Z_4B6D6BCB_EE2D_42AC_9192_354A33B0E0EA_.wvu.PrintArea" localSheetId="3" hidden="1">'2022'!$A$1:$V$16</definedName>
    <definedName name="Z_4B6D6BCB_EE2D_42AC_9192_354A33B0E0EA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4B6D6BCB_EE2D_42AC_9192_354A33B0E0EA_.wvu.Rows" localSheetId="3" hidden="1">'2022'!#REF!,'2022'!#REF!,'2022'!#REF!,'2022'!#REF!,'2022'!#REF!,'2022'!#REF!,'2022'!#REF!,'2022'!#REF!,'2022'!#REF!,'2022'!#REF!,'2022'!#REF!,'2022'!#REF!,'2022'!#REF!,'2022'!#REF!</definedName>
    <definedName name="Z_5446568B_FD51_4004_B51D_23EC2018CD0E_.wvu.FilterData" localSheetId="1" hidden="1">'2020'!$A$8:$AN$9</definedName>
    <definedName name="Z_83613F8C_5050_4CDE_94E5_E4721A2F1A39_.wvu.FilterData" localSheetId="1" hidden="1">'2020'!$A$8:$AN$9</definedName>
    <definedName name="Z_B742453E_6192_4495_8455_B4A974C6429E_.wvu.FilterData" localSheetId="1" hidden="1">'2020'!$A$8:$AN$9</definedName>
    <definedName name="Z_B742453E_6192_4495_8455_B4A974C6429E_.wvu.PrintArea" localSheetId="1" hidden="1">'2020'!$A$1:$V$22</definedName>
    <definedName name="Z_B742453E_6192_4495_8455_B4A974C6429E_.wvu.PrintArea" localSheetId="2" hidden="1">'2021'!$A$1:$V$123</definedName>
    <definedName name="Z_B742453E_6192_4495_8455_B4A974C6429E_.wvu.PrintArea" localSheetId="3" hidden="1">'2022'!$A$1:$V$16</definedName>
    <definedName name="Z_B742453E_6192_4495_8455_B4A974C6429E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B742453E_6192_4495_8455_B4A974C6429E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B742453E_6192_4495_8455_B4A974C6429E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D2C739B3_6C2A_43E1_9B43_1F38401FDF49_.wvu.FilterData" localSheetId="1" hidden="1">'2020'!$A$8:$AN$9</definedName>
    <definedName name="Z_DE2E8392_397B_4E2C_B9DD_E1C088B12D54_.wvu.FilterData" localSheetId="1" hidden="1">'2020'!$A$8:$AN$9</definedName>
    <definedName name="Z_DFCDC4A7_B1EE_4F7B_A9A5_CB3F46056C80_.wvu.FilterData" localSheetId="1" hidden="1">'2020'!$A$8:$AN$9</definedName>
    <definedName name="Z_DFCDC4A7_B1EE_4F7B_A9A5_CB3F46056C80_.wvu.PrintArea" localSheetId="1" hidden="1">'2020'!$A$1:$V$22</definedName>
    <definedName name="Z_DFCDC4A7_B1EE_4F7B_A9A5_CB3F46056C80_.wvu.PrintArea" localSheetId="2" hidden="1">'2021'!$A$1:$V$123</definedName>
    <definedName name="Z_DFCDC4A7_B1EE_4F7B_A9A5_CB3F46056C80_.wvu.PrintArea" localSheetId="3" hidden="1">'2022'!$A$1:$V$16</definedName>
    <definedName name="Z_DFCDC4A7_B1EE_4F7B_A9A5_CB3F46056C80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DFCDC4A7_B1EE_4F7B_A9A5_CB3F46056C80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DFCDC4A7_B1EE_4F7B_A9A5_CB3F46056C80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E557CDC6_6AA0_4DD0_B6F9_A94A1E4C138A_.wvu.FilterData" localSheetId="1" hidden="1">'2020'!$A$8:$AN$9</definedName>
    <definedName name="Z_E557CDC6_6AA0_4DD0_B6F9_A94A1E4C138A_.wvu.PrintArea" localSheetId="1" hidden="1">'2020'!$A$1:$V$22</definedName>
    <definedName name="Z_E557CDC6_6AA0_4DD0_B6F9_A94A1E4C138A_.wvu.PrintArea" localSheetId="2" hidden="1">'2021'!$A$1:$V$123</definedName>
    <definedName name="Z_E557CDC6_6AA0_4DD0_B6F9_A94A1E4C138A_.wvu.PrintArea" localSheetId="3" hidden="1">'2022'!$A$1:$V$16</definedName>
    <definedName name="Z_E557CDC6_6AA0_4DD0_B6F9_A94A1E4C138A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E557CDC6_6AA0_4DD0_B6F9_A94A1E4C138A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E557CDC6_6AA0_4DD0_B6F9_A94A1E4C138A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F61158DD_B832_4B6B_82D0_8E4EB30BA059_.wvu.FilterData" localSheetId="1" hidden="1">'2020'!$A$8:$AN$9</definedName>
    <definedName name="_xlnm.Print_Area" localSheetId="1">'2020'!$A$1:$V$25</definedName>
    <definedName name="_xlnm.Print_Area" localSheetId="2">'2021'!$A$1:$V$125</definedName>
    <definedName name="_xlnm.Print_Area" localSheetId="3">'2022'!$A$1:$V$18</definedName>
    <definedName name="_xlnm.Print_Area" localSheetId="0">'Раздел 1'!$A$1:$L$134</definedName>
  </definedNames>
  <calcPr calcId="145621" iterateDelta="1E-4"/>
</workbook>
</file>

<file path=xl/calcChain.xml><?xml version="1.0" encoding="utf-8"?>
<calcChain xmlns="http://schemas.openxmlformats.org/spreadsheetml/2006/main">
  <c r="E14" i="6" l="1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V14" i="6"/>
  <c r="D14" i="6"/>
  <c r="D92" i="5" l="1"/>
  <c r="A72" i="5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C92" i="5"/>
  <c r="C93" i="5"/>
  <c r="D73" i="5"/>
  <c r="C73" i="5"/>
  <c r="C35" i="5"/>
  <c r="D32" i="5"/>
  <c r="C32" i="5" s="1"/>
  <c r="J40" i="2" s="1"/>
  <c r="D31" i="5"/>
  <c r="J100" i="2"/>
  <c r="J81" i="2"/>
  <c r="J43" i="2"/>
  <c r="A82" i="2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40" i="2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C16" i="6" l="1"/>
  <c r="A13" i="5" l="1"/>
  <c r="E17" i="5"/>
  <c r="F17" i="5"/>
  <c r="G17" i="5"/>
  <c r="H17" i="5"/>
  <c r="I17" i="5"/>
  <c r="J17" i="5"/>
  <c r="K17" i="5"/>
  <c r="L17" i="5"/>
  <c r="M17" i="5"/>
  <c r="O17" i="5"/>
  <c r="Q17" i="5"/>
  <c r="R17" i="5"/>
  <c r="S17" i="5"/>
  <c r="U17" i="5"/>
  <c r="P12" i="5"/>
  <c r="P17" i="5" s="1"/>
  <c r="C12" i="5" l="1"/>
  <c r="A13" i="6" l="1"/>
  <c r="T14" i="5"/>
  <c r="T17" i="5" s="1"/>
  <c r="D13" i="6" l="1"/>
  <c r="C13" i="6" s="1"/>
  <c r="V113" i="5"/>
  <c r="I111" i="2" l="1"/>
  <c r="D67" i="5" l="1"/>
  <c r="C67" i="5" s="1"/>
  <c r="D68" i="5"/>
  <c r="C68" i="5" s="1"/>
  <c r="D69" i="5"/>
  <c r="C69" i="5" s="1"/>
  <c r="D70" i="5"/>
  <c r="C70" i="5" s="1"/>
  <c r="D42" i="5"/>
  <c r="C42" i="5" s="1"/>
  <c r="D28" i="5"/>
  <c r="C28" i="5" s="1"/>
  <c r="D29" i="5"/>
  <c r="C29" i="5" s="1"/>
  <c r="D30" i="5"/>
  <c r="C30" i="5" s="1"/>
  <c r="C31" i="5"/>
  <c r="D24" i="5"/>
  <c r="C24" i="5" s="1"/>
  <c r="J39" i="2" l="1"/>
  <c r="E14" i="4" l="1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J38" i="2" l="1"/>
  <c r="E20" i="4" l="1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D19" i="4"/>
  <c r="C19" i="4" s="1"/>
  <c r="X19" i="4" s="1"/>
  <c r="E109" i="5" l="1"/>
  <c r="E110" i="5" s="1"/>
  <c r="F109" i="5"/>
  <c r="F110" i="5" s="1"/>
  <c r="G109" i="5"/>
  <c r="G110" i="5" s="1"/>
  <c r="H109" i="5"/>
  <c r="H110" i="5" s="1"/>
  <c r="I109" i="5"/>
  <c r="I110" i="5" s="1"/>
  <c r="J109" i="5"/>
  <c r="J110" i="5" s="1"/>
  <c r="K109" i="5"/>
  <c r="K110" i="5" s="1"/>
  <c r="L109" i="5"/>
  <c r="L110" i="5" s="1"/>
  <c r="M109" i="5"/>
  <c r="M110" i="5" s="1"/>
  <c r="N109" i="5"/>
  <c r="N110" i="5" s="1"/>
  <c r="O109" i="5"/>
  <c r="O110" i="5" s="1"/>
  <c r="P109" i="5"/>
  <c r="P110" i="5" s="1"/>
  <c r="Q109" i="5"/>
  <c r="Q110" i="5" s="1"/>
  <c r="R109" i="5"/>
  <c r="R110" i="5" s="1"/>
  <c r="S109" i="5"/>
  <c r="S110" i="5" s="1"/>
  <c r="T109" i="5"/>
  <c r="T110" i="5" s="1"/>
  <c r="U109" i="5"/>
  <c r="U110" i="5" s="1"/>
  <c r="E103" i="5"/>
  <c r="F103" i="5"/>
  <c r="G103" i="5"/>
  <c r="H103" i="5"/>
  <c r="I103" i="5"/>
  <c r="J103" i="5"/>
  <c r="K103" i="5"/>
  <c r="L103" i="5"/>
  <c r="M103" i="5"/>
  <c r="N103" i="5"/>
  <c r="O103" i="5"/>
  <c r="P103" i="5"/>
  <c r="Q103" i="5"/>
  <c r="R103" i="5"/>
  <c r="S103" i="5"/>
  <c r="U103" i="5"/>
  <c r="E98" i="5"/>
  <c r="F98" i="5"/>
  <c r="G98" i="5"/>
  <c r="H98" i="5"/>
  <c r="I98" i="5"/>
  <c r="J98" i="5"/>
  <c r="K98" i="5"/>
  <c r="L98" i="5"/>
  <c r="M98" i="5"/>
  <c r="N98" i="5"/>
  <c r="O98" i="5"/>
  <c r="P98" i="5"/>
  <c r="Q98" i="5"/>
  <c r="R98" i="5"/>
  <c r="S98" i="5"/>
  <c r="T98" i="5"/>
  <c r="U98" i="5"/>
  <c r="I130" i="2"/>
  <c r="I131" i="2" s="1"/>
  <c r="H130" i="2"/>
  <c r="H117" i="2"/>
  <c r="H118" i="2" s="1"/>
  <c r="H111" i="2"/>
  <c r="I106" i="2"/>
  <c r="H106" i="2"/>
  <c r="I25" i="2"/>
  <c r="I26" i="2" s="1"/>
  <c r="H25" i="2"/>
  <c r="H26" i="2" s="1"/>
  <c r="A21" i="2" l="1"/>
  <c r="A22" i="2" s="1"/>
  <c r="A23" i="2" s="1"/>
  <c r="A24" i="2" s="1"/>
  <c r="A29" i="2" l="1"/>
  <c r="A30" i="2" s="1"/>
  <c r="A31" i="2" s="1"/>
  <c r="A32" i="2" s="1"/>
  <c r="A33" i="2" s="1"/>
  <c r="A34" i="2" s="1"/>
  <c r="A35" i="2" s="1"/>
  <c r="A36" i="2" s="1"/>
  <c r="A37" i="2" s="1"/>
  <c r="A38" i="2" s="1"/>
  <c r="A14" i="5"/>
  <c r="A15" i="5" s="1"/>
  <c r="A16" i="5" s="1"/>
  <c r="A21" i="5" s="1"/>
  <c r="A22" i="5" l="1"/>
  <c r="A23" i="5" s="1"/>
  <c r="A24" i="5" s="1"/>
  <c r="A25" i="5" s="1"/>
  <c r="A26" i="5" s="1"/>
  <c r="A27" i="5" s="1"/>
  <c r="A28" i="5" s="1"/>
  <c r="A29" i="5" s="1"/>
  <c r="A30" i="5" s="1"/>
  <c r="A31" i="5" s="1"/>
  <c r="A39" i="2"/>
  <c r="E15" i="6"/>
  <c r="E16" i="6" s="1"/>
  <c r="F15" i="6"/>
  <c r="F16" i="6" s="1"/>
  <c r="G15" i="6"/>
  <c r="G16" i="6" s="1"/>
  <c r="H15" i="6"/>
  <c r="H16" i="6" s="1"/>
  <c r="I15" i="6"/>
  <c r="I16" i="6" s="1"/>
  <c r="J15" i="6"/>
  <c r="J16" i="6" s="1"/>
  <c r="K15" i="6"/>
  <c r="K16" i="6" s="1"/>
  <c r="L15" i="6"/>
  <c r="L16" i="6" s="1"/>
  <c r="M15" i="6"/>
  <c r="M16" i="6" s="1"/>
  <c r="N15" i="6"/>
  <c r="N16" i="6" s="1"/>
  <c r="O15" i="6"/>
  <c r="O16" i="6" s="1"/>
  <c r="P15" i="6"/>
  <c r="P16" i="6" s="1"/>
  <c r="Q15" i="6"/>
  <c r="Q16" i="6" s="1"/>
  <c r="R15" i="6"/>
  <c r="R16" i="6" s="1"/>
  <c r="S15" i="6"/>
  <c r="S16" i="6" s="1"/>
  <c r="U15" i="6"/>
  <c r="U16" i="6" s="1"/>
  <c r="V15" i="6"/>
  <c r="V16" i="6" s="1"/>
  <c r="F121" i="5"/>
  <c r="F122" i="5" s="1"/>
  <c r="G121" i="5"/>
  <c r="G122" i="5" s="1"/>
  <c r="H121" i="5"/>
  <c r="H122" i="5" s="1"/>
  <c r="I121" i="5"/>
  <c r="I122" i="5" s="1"/>
  <c r="J121" i="5"/>
  <c r="J122" i="5" s="1"/>
  <c r="K121" i="5"/>
  <c r="K122" i="5" s="1"/>
  <c r="L121" i="5"/>
  <c r="L122" i="5" s="1"/>
  <c r="M121" i="5"/>
  <c r="M122" i="5" s="1"/>
  <c r="O121" i="5"/>
  <c r="O122" i="5" s="1"/>
  <c r="P121" i="5"/>
  <c r="P122" i="5" s="1"/>
  <c r="Q121" i="5"/>
  <c r="Q122" i="5" s="1"/>
  <c r="R121" i="5"/>
  <c r="R122" i="5" s="1"/>
  <c r="S121" i="5"/>
  <c r="S122" i="5" s="1"/>
  <c r="T121" i="5"/>
  <c r="T122" i="5" s="1"/>
  <c r="U121" i="5"/>
  <c r="U122" i="5" s="1"/>
  <c r="H114" i="5"/>
  <c r="H115" i="5" s="1"/>
  <c r="J114" i="5"/>
  <c r="J115" i="5" s="1"/>
  <c r="K114" i="5"/>
  <c r="K115" i="5" s="1"/>
  <c r="L114" i="5"/>
  <c r="L115" i="5" s="1"/>
  <c r="M114" i="5"/>
  <c r="M115" i="5" s="1"/>
  <c r="O114" i="5"/>
  <c r="O115" i="5" s="1"/>
  <c r="Q114" i="5"/>
  <c r="Q115" i="5" s="1"/>
  <c r="R114" i="5"/>
  <c r="R115" i="5" s="1"/>
  <c r="S114" i="5"/>
  <c r="S115" i="5" s="1"/>
  <c r="T114" i="5"/>
  <c r="T115" i="5" s="1"/>
  <c r="H104" i="5"/>
  <c r="J104" i="5"/>
  <c r="K104" i="5"/>
  <c r="L104" i="5"/>
  <c r="M104" i="5"/>
  <c r="O104" i="5"/>
  <c r="Q104" i="5"/>
  <c r="R104" i="5"/>
  <c r="S104" i="5"/>
  <c r="U104" i="5"/>
  <c r="E99" i="5"/>
  <c r="F99" i="5"/>
  <c r="G99" i="5"/>
  <c r="H99" i="5"/>
  <c r="I99" i="5"/>
  <c r="J99" i="5"/>
  <c r="K99" i="5"/>
  <c r="L99" i="5"/>
  <c r="M99" i="5"/>
  <c r="N99" i="5"/>
  <c r="O99" i="5"/>
  <c r="P99" i="5"/>
  <c r="Q99" i="5"/>
  <c r="R99" i="5"/>
  <c r="S99" i="5"/>
  <c r="T99" i="5"/>
  <c r="U99" i="5"/>
  <c r="H18" i="5"/>
  <c r="J18" i="5"/>
  <c r="K18" i="5"/>
  <c r="L18" i="5"/>
  <c r="M18" i="5"/>
  <c r="O18" i="5"/>
  <c r="Q18" i="5"/>
  <c r="R18" i="5"/>
  <c r="S18" i="5"/>
  <c r="T18" i="5"/>
  <c r="E21" i="4"/>
  <c r="F21" i="4"/>
  <c r="G21" i="4"/>
  <c r="G22" i="4" s="1"/>
  <c r="H21" i="4"/>
  <c r="I21" i="4"/>
  <c r="J21" i="4"/>
  <c r="K21" i="4"/>
  <c r="K22" i="4" s="1"/>
  <c r="L21" i="4"/>
  <c r="M21" i="4"/>
  <c r="N21" i="4"/>
  <c r="O21" i="4"/>
  <c r="O22" i="4" s="1"/>
  <c r="P21" i="4"/>
  <c r="Q21" i="4"/>
  <c r="R21" i="4"/>
  <c r="S21" i="4"/>
  <c r="S22" i="4" s="1"/>
  <c r="T21" i="4"/>
  <c r="U21" i="4"/>
  <c r="V21" i="4"/>
  <c r="E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A32" i="5" l="1"/>
  <c r="A33" i="5" s="1"/>
  <c r="A34" i="5" s="1"/>
  <c r="R22" i="4"/>
  <c r="N22" i="4"/>
  <c r="J22" i="4"/>
  <c r="U22" i="4"/>
  <c r="Q22" i="4"/>
  <c r="M22" i="4"/>
  <c r="I22" i="4"/>
  <c r="E22" i="4"/>
  <c r="T22" i="4"/>
  <c r="P22" i="4"/>
  <c r="L22" i="4"/>
  <c r="H22" i="4"/>
  <c r="S123" i="5"/>
  <c r="J123" i="5"/>
  <c r="Q123" i="5"/>
  <c r="L123" i="5"/>
  <c r="H123" i="5"/>
  <c r="K123" i="5"/>
  <c r="O123" i="5"/>
  <c r="R123" i="5"/>
  <c r="M123" i="5"/>
  <c r="A35" i="5" l="1"/>
  <c r="A36" i="5" s="1"/>
  <c r="A37" i="5" s="1"/>
  <c r="A38" i="5" s="1"/>
  <c r="A39" i="5" s="1"/>
  <c r="A40" i="5" s="1"/>
  <c r="A41" i="5" s="1"/>
  <c r="A42" i="5" s="1"/>
  <c r="C30" i="7"/>
  <c r="A18" i="4" l="1"/>
  <c r="A19" i="4" s="1"/>
  <c r="H107" i="2"/>
  <c r="I107" i="2"/>
  <c r="V108" i="5" l="1"/>
  <c r="V107" i="5"/>
  <c r="V109" i="5" l="1"/>
  <c r="V110" i="5" s="1"/>
  <c r="C26" i="7"/>
  <c r="H131" i="2" l="1"/>
  <c r="I122" i="2"/>
  <c r="I123" i="2" s="1"/>
  <c r="H122" i="2"/>
  <c r="H123" i="2" s="1"/>
  <c r="I117" i="2"/>
  <c r="I118" i="2" s="1"/>
  <c r="I112" i="2"/>
  <c r="H112" i="2"/>
  <c r="I132" i="2" l="1"/>
  <c r="H132" i="2"/>
  <c r="AE16" i="6"/>
  <c r="AD15" i="6"/>
  <c r="AD16" i="6" s="1"/>
  <c r="AC15" i="6"/>
  <c r="AB15" i="6"/>
  <c r="AA15" i="6"/>
  <c r="T12" i="6"/>
  <c r="D12" i="6"/>
  <c r="V120" i="5"/>
  <c r="D120" i="5"/>
  <c r="V119" i="5"/>
  <c r="D119" i="5"/>
  <c r="V118" i="5"/>
  <c r="D118" i="5"/>
  <c r="P114" i="5"/>
  <c r="P115" i="5" s="1"/>
  <c r="D113" i="5"/>
  <c r="D108" i="5"/>
  <c r="C108" i="5" s="1"/>
  <c r="D107" i="5"/>
  <c r="I104" i="5"/>
  <c r="P104" i="5"/>
  <c r="V102" i="5"/>
  <c r="T102" i="5"/>
  <c r="T103" i="5" s="1"/>
  <c r="D102" i="5"/>
  <c r="D103" i="5" s="1"/>
  <c r="V97" i="5"/>
  <c r="D97" i="5"/>
  <c r="V96" i="5"/>
  <c r="D96" i="5"/>
  <c r="V95" i="5"/>
  <c r="D95" i="5"/>
  <c r="D94" i="5"/>
  <c r="C94" i="5" s="1"/>
  <c r="V93" i="5"/>
  <c r="D93" i="5"/>
  <c r="V91" i="5"/>
  <c r="D91" i="5"/>
  <c r="V90" i="5"/>
  <c r="D90" i="5"/>
  <c r="D89" i="5"/>
  <c r="V88" i="5"/>
  <c r="D88" i="5"/>
  <c r="V87" i="5"/>
  <c r="D87" i="5"/>
  <c r="V86" i="5"/>
  <c r="D86" i="5"/>
  <c r="V85" i="5"/>
  <c r="D85" i="5"/>
  <c r="V84" i="5"/>
  <c r="D84" i="5"/>
  <c r="V83" i="5"/>
  <c r="D83" i="5"/>
  <c r="V82" i="5"/>
  <c r="D82" i="5"/>
  <c r="V81" i="5"/>
  <c r="D81" i="5"/>
  <c r="V80" i="5"/>
  <c r="D80" i="5"/>
  <c r="V79" i="5"/>
  <c r="D79" i="5"/>
  <c r="D78" i="5"/>
  <c r="C78" i="5" s="1"/>
  <c r="V77" i="5"/>
  <c r="D77" i="5"/>
  <c r="D76" i="5"/>
  <c r="C76" i="5" s="1"/>
  <c r="V75" i="5"/>
  <c r="D75" i="5"/>
  <c r="V74" i="5"/>
  <c r="D74" i="5"/>
  <c r="D72" i="5"/>
  <c r="C72" i="5" s="1"/>
  <c r="V71" i="5"/>
  <c r="D71" i="5"/>
  <c r="V66" i="5"/>
  <c r="D66" i="5"/>
  <c r="D65" i="5"/>
  <c r="C65" i="5" s="1"/>
  <c r="V64" i="5"/>
  <c r="D64" i="5"/>
  <c r="V63" i="5"/>
  <c r="D63" i="5"/>
  <c r="V62" i="5"/>
  <c r="D62" i="5"/>
  <c r="V61" i="5"/>
  <c r="D61" i="5"/>
  <c r="V60" i="5"/>
  <c r="D60" i="5"/>
  <c r="V59" i="5"/>
  <c r="D59" i="5"/>
  <c r="V58" i="5"/>
  <c r="D58" i="5"/>
  <c r="V57" i="5"/>
  <c r="D57" i="5"/>
  <c r="V56" i="5"/>
  <c r="D56" i="5"/>
  <c r="V55" i="5"/>
  <c r="D55" i="5"/>
  <c r="V54" i="5"/>
  <c r="D54" i="5"/>
  <c r="V53" i="5"/>
  <c r="D53" i="5"/>
  <c r="V52" i="5"/>
  <c r="D52" i="5"/>
  <c r="V51" i="5"/>
  <c r="D51" i="5"/>
  <c r="V50" i="5"/>
  <c r="D50" i="5"/>
  <c r="V49" i="5"/>
  <c r="D49" i="5"/>
  <c r="V48" i="5"/>
  <c r="D48" i="5"/>
  <c r="V47" i="5"/>
  <c r="D47" i="5"/>
  <c r="V46" i="5"/>
  <c r="D46" i="5"/>
  <c r="V45" i="5"/>
  <c r="D45" i="5"/>
  <c r="V44" i="5"/>
  <c r="D44" i="5"/>
  <c r="D43" i="5"/>
  <c r="C43" i="5" s="1"/>
  <c r="V41" i="5"/>
  <c r="D41" i="5"/>
  <c r="V40" i="5"/>
  <c r="D40" i="5"/>
  <c r="V39" i="5"/>
  <c r="D39" i="5"/>
  <c r="V38" i="5"/>
  <c r="D38" i="5"/>
  <c r="V37" i="5"/>
  <c r="D37" i="5"/>
  <c r="V36" i="5"/>
  <c r="D36" i="5"/>
  <c r="V34" i="5"/>
  <c r="D34" i="5"/>
  <c r="V33" i="5"/>
  <c r="D33" i="5"/>
  <c r="V27" i="5"/>
  <c r="D27" i="5"/>
  <c r="V26" i="5"/>
  <c r="D26" i="5"/>
  <c r="V25" i="5"/>
  <c r="D25" i="5"/>
  <c r="V23" i="5"/>
  <c r="D23" i="5"/>
  <c r="V22" i="5"/>
  <c r="D22" i="5"/>
  <c r="V21" i="5"/>
  <c r="D21" i="5"/>
  <c r="W18" i="5"/>
  <c r="D16" i="5"/>
  <c r="V15" i="5"/>
  <c r="V17" i="5" s="1"/>
  <c r="D15" i="5"/>
  <c r="U18" i="5"/>
  <c r="N14" i="5"/>
  <c r="N17" i="5" s="1"/>
  <c r="D14" i="5"/>
  <c r="D13" i="5"/>
  <c r="D17" i="5" s="1"/>
  <c r="P18" i="5"/>
  <c r="D18" i="4"/>
  <c r="D13" i="4"/>
  <c r="C13" i="4" l="1"/>
  <c r="C14" i="4" s="1"/>
  <c r="D14" i="4"/>
  <c r="C64" i="5"/>
  <c r="J74" i="2" s="1"/>
  <c r="C75" i="5"/>
  <c r="J83" i="2" s="1"/>
  <c r="C80" i="5"/>
  <c r="J88" i="2" s="1"/>
  <c r="C82" i="5"/>
  <c r="J90" i="2" s="1"/>
  <c r="C84" i="5"/>
  <c r="J92" i="2" s="1"/>
  <c r="C86" i="5"/>
  <c r="J94" i="2" s="1"/>
  <c r="C88" i="5"/>
  <c r="C90" i="5"/>
  <c r="J98" i="2" s="1"/>
  <c r="C16" i="5"/>
  <c r="C44" i="5"/>
  <c r="J52" i="2" s="1"/>
  <c r="C46" i="5"/>
  <c r="J54" i="2" s="1"/>
  <c r="C48" i="5"/>
  <c r="J56" i="2" s="1"/>
  <c r="C50" i="5"/>
  <c r="J58" i="2" s="1"/>
  <c r="C52" i="5"/>
  <c r="J60" i="2" s="1"/>
  <c r="C54" i="5"/>
  <c r="J62" i="2" s="1"/>
  <c r="C56" i="5"/>
  <c r="J64" i="2" s="1"/>
  <c r="C58" i="5"/>
  <c r="J66" i="2" s="1"/>
  <c r="C60" i="5"/>
  <c r="J68" i="2" s="1"/>
  <c r="V98" i="5"/>
  <c r="V99" i="5" s="1"/>
  <c r="C63" i="5"/>
  <c r="J72" i="2" s="1"/>
  <c r="C18" i="4"/>
  <c r="C20" i="4" s="1"/>
  <c r="C21" i="4" s="1"/>
  <c r="D20" i="4"/>
  <c r="D21" i="4" s="1"/>
  <c r="V18" i="5"/>
  <c r="D98" i="5"/>
  <c r="D99" i="5" s="1"/>
  <c r="V103" i="5"/>
  <c r="C107" i="5"/>
  <c r="C109" i="5" s="1"/>
  <c r="C110" i="5" s="1"/>
  <c r="D109" i="5"/>
  <c r="D110" i="5" s="1"/>
  <c r="P123" i="5"/>
  <c r="C13" i="5"/>
  <c r="C15" i="5"/>
  <c r="C45" i="5"/>
  <c r="J53" i="2" s="1"/>
  <c r="C47" i="5"/>
  <c r="J55" i="2" s="1"/>
  <c r="C49" i="5"/>
  <c r="J57" i="2" s="1"/>
  <c r="C51" i="5"/>
  <c r="J59" i="2" s="1"/>
  <c r="C53" i="5"/>
  <c r="J61" i="2" s="1"/>
  <c r="C55" i="5"/>
  <c r="J63" i="2" s="1"/>
  <c r="C57" i="5"/>
  <c r="J65" i="2" s="1"/>
  <c r="C59" i="5"/>
  <c r="J67" i="2" s="1"/>
  <c r="C61" i="5"/>
  <c r="J69" i="2" s="1"/>
  <c r="C62" i="5"/>
  <c r="J71" i="2" s="1"/>
  <c r="J73" i="2"/>
  <c r="C74" i="5"/>
  <c r="J82" i="2" s="1"/>
  <c r="C79" i="5"/>
  <c r="J87" i="2" s="1"/>
  <c r="C81" i="5"/>
  <c r="J89" i="2" s="1"/>
  <c r="C83" i="5"/>
  <c r="J91" i="2" s="1"/>
  <c r="C85" i="5"/>
  <c r="J93" i="2" s="1"/>
  <c r="C87" i="5"/>
  <c r="J95" i="2" s="1"/>
  <c r="C89" i="5"/>
  <c r="J97" i="2" s="1"/>
  <c r="C91" i="5"/>
  <c r="J99" i="2" s="1"/>
  <c r="J101" i="2"/>
  <c r="C113" i="5"/>
  <c r="C21" i="5"/>
  <c r="C23" i="5"/>
  <c r="J31" i="2" s="1"/>
  <c r="C26" i="5"/>
  <c r="J35" i="2" s="1"/>
  <c r="J37" i="2"/>
  <c r="C34" i="5"/>
  <c r="J42" i="2" s="1"/>
  <c r="C37" i="5"/>
  <c r="J45" i="2" s="1"/>
  <c r="C38" i="5"/>
  <c r="J46" i="2" s="1"/>
  <c r="C40" i="5"/>
  <c r="J48" i="2" s="1"/>
  <c r="J50" i="2"/>
  <c r="J77" i="2"/>
  <c r="J78" i="2"/>
  <c r="C95" i="5"/>
  <c r="J103" i="2" s="1"/>
  <c r="C97" i="5"/>
  <c r="J105" i="2" s="1"/>
  <c r="C102" i="5"/>
  <c r="C118" i="5"/>
  <c r="C120" i="5"/>
  <c r="J129" i="2" s="1"/>
  <c r="C14" i="5"/>
  <c r="C22" i="5"/>
  <c r="J30" i="2" s="1"/>
  <c r="J32" i="2"/>
  <c r="C25" i="5"/>
  <c r="J34" i="2" s="1"/>
  <c r="C27" i="5"/>
  <c r="J36" i="2" s="1"/>
  <c r="C33" i="5"/>
  <c r="J41" i="2" s="1"/>
  <c r="C36" i="5"/>
  <c r="J44" i="2" s="1"/>
  <c r="C39" i="5"/>
  <c r="J47" i="2" s="1"/>
  <c r="C41" i="5"/>
  <c r="J49" i="2" s="1"/>
  <c r="C66" i="5"/>
  <c r="J76" i="2" s="1"/>
  <c r="C71" i="5"/>
  <c r="J79" i="2" s="1"/>
  <c r="C77" i="5"/>
  <c r="J85" i="2" s="1"/>
  <c r="C96" i="5"/>
  <c r="J104" i="2" s="1"/>
  <c r="C119" i="5"/>
  <c r="J127" i="2" s="1"/>
  <c r="C12" i="6"/>
  <c r="C14" i="6" s="1"/>
  <c r="D15" i="6"/>
  <c r="D16" i="6" s="1"/>
  <c r="T15" i="6"/>
  <c r="T16" i="6" s="1"/>
  <c r="G104" i="5"/>
  <c r="N114" i="5"/>
  <c r="N115" i="5" s="1"/>
  <c r="U114" i="5"/>
  <c r="U115" i="5" s="1"/>
  <c r="U123" i="5" s="1"/>
  <c r="J33" i="2"/>
  <c r="J70" i="2"/>
  <c r="E104" i="5"/>
  <c r="F104" i="5"/>
  <c r="I114" i="5"/>
  <c r="I115" i="5" s="1"/>
  <c r="E114" i="5"/>
  <c r="E115" i="5" s="1"/>
  <c r="N121" i="5"/>
  <c r="N122" i="5" s="1"/>
  <c r="J51" i="2"/>
  <c r="J75" i="2"/>
  <c r="J86" i="2"/>
  <c r="J102" i="2"/>
  <c r="T104" i="5"/>
  <c r="T123" i="5" s="1"/>
  <c r="F114" i="5"/>
  <c r="F115" i="5" s="1"/>
  <c r="F18" i="5"/>
  <c r="J80" i="2"/>
  <c r="N104" i="5"/>
  <c r="V114" i="5"/>
  <c r="V115" i="5" s="1"/>
  <c r="G114" i="5"/>
  <c r="G115" i="5" s="1"/>
  <c r="E121" i="5"/>
  <c r="E122" i="5" s="1"/>
  <c r="V121" i="5"/>
  <c r="V122" i="5" s="1"/>
  <c r="E18" i="5"/>
  <c r="I18" i="5"/>
  <c r="N18" i="5"/>
  <c r="G18" i="5"/>
  <c r="F15" i="4"/>
  <c r="F22" i="4" s="1"/>
  <c r="V15" i="4"/>
  <c r="V22" i="4" s="1"/>
  <c r="J84" i="2"/>
  <c r="J116" i="2"/>
  <c r="AC16" i="6"/>
  <c r="D18" i="7"/>
  <c r="D19" i="7"/>
  <c r="AB16" i="6"/>
  <c r="C17" i="5" l="1"/>
  <c r="J29" i="2"/>
  <c r="C98" i="5"/>
  <c r="C99" i="5" s="1"/>
  <c r="J96" i="2"/>
  <c r="C18" i="5"/>
  <c r="J128" i="2"/>
  <c r="G123" i="5"/>
  <c r="N123" i="5"/>
  <c r="J20" i="2"/>
  <c r="C15" i="6"/>
  <c r="J126" i="2"/>
  <c r="C121" i="5"/>
  <c r="C122" i="5" s="1"/>
  <c r="J121" i="2"/>
  <c r="C114" i="5"/>
  <c r="C115" i="5" s="1"/>
  <c r="F123" i="5"/>
  <c r="J115" i="2"/>
  <c r="E123" i="5"/>
  <c r="I123" i="5"/>
  <c r="J110" i="2"/>
  <c r="J111" i="2" s="1"/>
  <c r="C103" i="5"/>
  <c r="C104" i="5" s="1"/>
  <c r="D15" i="4"/>
  <c r="D22" i="4" s="1"/>
  <c r="C15" i="4"/>
  <c r="C22" i="4" s="1"/>
  <c r="D121" i="5"/>
  <c r="D122" i="5" s="1"/>
  <c r="D114" i="5"/>
  <c r="D115" i="5" s="1"/>
  <c r="D104" i="5"/>
  <c r="V104" i="5"/>
  <c r="V123" i="5" s="1"/>
  <c r="D18" i="5"/>
  <c r="D10" i="7"/>
  <c r="D13" i="7"/>
  <c r="D7" i="7"/>
  <c r="D12" i="7"/>
  <c r="F4" i="7"/>
  <c r="J22" i="2"/>
  <c r="J21" i="2"/>
  <c r="J23" i="2"/>
  <c r="J24" i="2"/>
  <c r="D20" i="7"/>
  <c r="AA16" i="6"/>
  <c r="E18" i="7"/>
  <c r="F18" i="7"/>
  <c r="D11" i="7"/>
  <c r="J25" i="2" l="1"/>
  <c r="J26" i="2" s="1"/>
  <c r="J130" i="2"/>
  <c r="J117" i="2"/>
  <c r="J118" i="2" s="1"/>
  <c r="D123" i="5"/>
  <c r="C123" i="5"/>
  <c r="J122" i="2"/>
  <c r="J123" i="2" s="1"/>
  <c r="J106" i="2"/>
  <c r="J107" i="2" s="1"/>
  <c r="E12" i="7"/>
  <c r="E8" i="7"/>
  <c r="D21" i="7"/>
  <c r="F14" i="7"/>
  <c r="E17" i="7"/>
  <c r="E9" i="7"/>
  <c r="E21" i="7"/>
  <c r="E14" i="7"/>
  <c r="D15" i="7"/>
  <c r="D17" i="7"/>
  <c r="D16" i="7"/>
  <c r="D14" i="7"/>
  <c r="F10" i="7"/>
  <c r="F5" i="7"/>
  <c r="E15" i="7"/>
  <c r="E10" i="7"/>
  <c r="E13" i="7"/>
  <c r="E7" i="7"/>
  <c r="E5" i="7"/>
  <c r="D8" i="7"/>
  <c r="D4" i="7"/>
  <c r="D5" i="7"/>
  <c r="D9" i="7"/>
  <c r="E16" i="7"/>
  <c r="E19" i="7"/>
  <c r="C18" i="7"/>
  <c r="F11" i="7"/>
  <c r="F17" i="7"/>
  <c r="D6" i="7" l="1"/>
  <c r="F15" i="7"/>
  <c r="C15" i="7" s="1"/>
  <c r="F8" i="7"/>
  <c r="C8" i="7" s="1"/>
  <c r="F16" i="7"/>
  <c r="C16" i="7" s="1"/>
  <c r="F9" i="7"/>
  <c r="C9" i="7" s="1"/>
  <c r="F20" i="7"/>
  <c r="F21" i="7"/>
  <c r="C21" i="7" s="1"/>
  <c r="F13" i="7"/>
  <c r="C13" i="7" s="1"/>
  <c r="F12" i="7"/>
  <c r="C12" i="7" s="1"/>
  <c r="F19" i="7"/>
  <c r="C19" i="7" s="1"/>
  <c r="G18" i="7"/>
  <c r="J131" i="2"/>
  <c r="C10" i="7"/>
  <c r="E11" i="7"/>
  <c r="C11" i="7" s="1"/>
  <c r="C5" i="7"/>
  <c r="D24" i="7"/>
  <c r="E20" i="7"/>
  <c r="E6" i="7"/>
  <c r="C14" i="7"/>
  <c r="E4" i="7"/>
  <c r="C4" i="7" s="1"/>
  <c r="C17" i="7"/>
  <c r="A104" i="2" l="1"/>
  <c r="A105" i="2" s="1"/>
  <c r="A110" i="2" s="1"/>
  <c r="A115" i="2" s="1"/>
  <c r="A116" i="2" s="1"/>
  <c r="A121" i="2" s="1"/>
  <c r="A126" i="2" s="1"/>
  <c r="A127" i="2" s="1"/>
  <c r="A128" i="2" s="1"/>
  <c r="A129" i="2" s="1"/>
  <c r="C20" i="7"/>
  <c r="G20" i="7" s="1"/>
  <c r="J112" i="2"/>
  <c r="G9" i="7" s="1"/>
  <c r="G19" i="7"/>
  <c r="F6" i="7"/>
  <c r="C6" i="7" s="1"/>
  <c r="G16" i="7"/>
  <c r="G13" i="7"/>
  <c r="C23" i="4"/>
  <c r="C24" i="4" s="1"/>
  <c r="G15" i="7"/>
  <c r="G8" i="7"/>
  <c r="G5" i="7"/>
  <c r="G17" i="7"/>
  <c r="E24" i="7"/>
  <c r="G12" i="7"/>
  <c r="G10" i="7"/>
  <c r="G4" i="7"/>
  <c r="G14" i="7"/>
  <c r="G21" i="7"/>
  <c r="J132" i="2" l="1"/>
  <c r="D29" i="7"/>
  <c r="D31" i="7" s="1"/>
  <c r="C124" i="5"/>
  <c r="G11" i="7"/>
  <c r="G6" i="7"/>
  <c r="C125" i="5" l="1"/>
  <c r="E29" i="7" l="1"/>
  <c r="E31" i="7" s="1"/>
  <c r="F7" i="7"/>
  <c r="C7" i="7" l="1"/>
  <c r="C24" i="7" s="1"/>
  <c r="G24" i="7" s="1"/>
  <c r="F24" i="7"/>
  <c r="G7" i="7" l="1"/>
  <c r="C17" i="6" l="1"/>
  <c r="J133" i="2" s="1"/>
  <c r="J134" i="2" s="1"/>
  <c r="C18" i="6" l="1"/>
  <c r="F29" i="7" l="1"/>
  <c r="F31" i="7" l="1"/>
  <c r="C29" i="7"/>
  <c r="C31" i="7" s="1"/>
  <c r="B24" i="7" l="1"/>
  <c r="A43" i="5" l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94" i="5" s="1"/>
  <c r="A95" i="5" s="1"/>
  <c r="A96" i="5" s="1"/>
  <c r="A97" i="5" s="1"/>
  <c r="A102" i="5" s="1"/>
  <c r="A107" i="5" l="1"/>
  <c r="A108" i="5" s="1"/>
  <c r="A113" i="5" s="1"/>
  <c r="A118" i="5" s="1"/>
  <c r="A119" i="5" s="1"/>
  <c r="A120" i="5" s="1"/>
</calcChain>
</file>

<file path=xl/comments1.xml><?xml version="1.0" encoding="utf-8"?>
<comments xmlns="http://schemas.openxmlformats.org/spreadsheetml/2006/main">
  <authors>
    <author>Автор</author>
  </authors>
  <commentList>
    <comment ref="E13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ОКН</t>
        </r>
      </text>
    </comment>
    <comment ref="F13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ОКН
ИТП + ТС</t>
        </r>
      </text>
    </comment>
    <comment ref="G13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ОКН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V28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неточные данные по объемам</t>
        </r>
      </text>
    </comment>
    <comment ref="G40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ОКН</t>
        </r>
      </text>
    </comment>
    <comment ref="AF54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вероятна ошибка в предоставленных данных объема подвала</t>
        </r>
      </text>
    </comment>
    <comment ref="AF55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вероятна ошибка в предоставленных данных объема подвала</t>
        </r>
      </text>
    </comment>
    <comment ref="V62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данные по дому взяты из аис</t>
        </r>
      </text>
    </comment>
    <comment ref="AF71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возможно ошибка в предоставленном объеме подвала</t>
        </r>
      </text>
    </comment>
    <comment ref="E88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ОКН</t>
        </r>
      </text>
    </comment>
    <comment ref="F88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ОКН
ИТП + ТС</t>
        </r>
      </text>
    </comment>
    <comment ref="G88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ОКН</t>
        </r>
      </text>
    </comment>
    <comment ref="V93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данные по объему дома взяты из аис</t>
        </r>
      </text>
    </comment>
  </commentList>
</comments>
</file>

<file path=xl/sharedStrings.xml><?xml version="1.0" encoding="utf-8"?>
<sst xmlns="http://schemas.openxmlformats.org/spreadsheetml/2006/main" count="755" uniqueCount="213">
  <si>
    <t>Расшифровка ПИР</t>
  </si>
  <si>
    <t>№ п\п</t>
  </si>
  <si>
    <t>Адрес МКД</t>
  </si>
  <si>
    <t>Стоимость капитального ремонта ВСЕГО</t>
  </si>
  <si>
    <t>Виды работ</t>
  </si>
  <si>
    <t>Ремонт внутридомовых инженерных систем</t>
  </si>
  <si>
    <t>Ремонт или замена лифтового оборудования, в том числе</t>
  </si>
  <si>
    <t>Ремонт крыши</t>
  </si>
  <si>
    <t>Ремонт подвальных помещений</t>
  </si>
  <si>
    <t>Ремонт фасада</t>
  </si>
  <si>
    <t>Ремонт фундамента</t>
  </si>
  <si>
    <t>Установка коллективных (общедомовых) ПУ и УУ</t>
  </si>
  <si>
    <t>Проектные работы(ФОНД)</t>
  </si>
  <si>
    <t>крыша</t>
  </si>
  <si>
    <t>подвал</t>
  </si>
  <si>
    <t>фасад</t>
  </si>
  <si>
    <t>Всего работ по инженерным системам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</si>
  <si>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</si>
  <si>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</si>
  <si>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</si>
  <si>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</si>
  <si>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</si>
  <si>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Ремонт или замена лифтового оборудования</t>
  </si>
  <si>
    <t>Техническое освидетельствование</t>
  </si>
  <si>
    <t>ВО</t>
  </si>
  <si>
    <t>ТС</t>
  </si>
  <si>
    <t>ХВС, ГВС</t>
  </si>
  <si>
    <t>ГВС</t>
  </si>
  <si>
    <t>Электрика</t>
  </si>
  <si>
    <t>руб.</t>
  </si>
  <si>
    <t>ед.</t>
  </si>
  <si>
    <t>кв.м.</t>
  </si>
  <si>
    <t>куб.м.</t>
  </si>
  <si>
    <t>расшифровать</t>
  </si>
  <si>
    <t>Итого по муниципальному образованию</t>
  </si>
  <si>
    <t>Муниципальное образование Новоладожское городское поселение</t>
  </si>
  <si>
    <t>Г. Новая Ладога, Наб. Ладожской Флотилии, д. 22</t>
  </si>
  <si>
    <t>Г. Новая Ладога, ул. М. Горького, д. 7/9</t>
  </si>
  <si>
    <t>Г. Новая Ладога, ул. Пионерская, д. 18/А</t>
  </si>
  <si>
    <t>Г. Новая Ладога, ул. Пионерская, д. 3</t>
  </si>
  <si>
    <t>Г. Новая Ладога, ул. Пролетарский канал, д. 12</t>
  </si>
  <si>
    <t>Итого по Волховскому району</t>
  </si>
  <si>
    <t>Выборгский район</t>
  </si>
  <si>
    <t>Муниципальное образование Город Выборг</t>
  </si>
  <si>
    <t xml:space="preserve">Г. Выборг, наб. 40-летия ВЛКСМ, д. 3  </t>
  </si>
  <si>
    <t xml:space="preserve">Г. Выборг, ул. Морская Набережная, д. 24  </t>
  </si>
  <si>
    <t xml:space="preserve">Г. Выборг, ул. Морская Набережная, д. 24а  </t>
  </si>
  <si>
    <t>Г. Выборг, пер. Рыбный, д. 2</t>
  </si>
  <si>
    <t xml:space="preserve">Г. Выборг, просп. Ленина, д. 12/10  </t>
  </si>
  <si>
    <t xml:space="preserve">Г. Выборг, просп. Ленина, д. 4  </t>
  </si>
  <si>
    <t xml:space="preserve">Г. Выборг, просп. Ленина, д. 6  </t>
  </si>
  <si>
    <t xml:space="preserve">Г. Выборг, просп. Ленина, д. 7  </t>
  </si>
  <si>
    <t xml:space="preserve">Г. Выборг, просп. Ленина, д. 8  </t>
  </si>
  <si>
    <t xml:space="preserve">Г. Выборг, просп. Ленинградский, д. 14  </t>
  </si>
  <si>
    <t xml:space="preserve">Г. Выборг, просп. Ленинградский, д. 15  </t>
  </si>
  <si>
    <t xml:space="preserve">Г. Выборг, просп. Ленинградский, д. 31  </t>
  </si>
  <si>
    <t xml:space="preserve">Г. Выборг, просп. Ленинградский, д. 9  </t>
  </si>
  <si>
    <t xml:space="preserve">Г. Выборг, просп. Суворова, д. 13  </t>
  </si>
  <si>
    <t xml:space="preserve">Г. Выборг, просп. Суворова, д. 3  </t>
  </si>
  <si>
    <t>г. Выборг, пр-т Ленина, д. 18</t>
  </si>
  <si>
    <t xml:space="preserve">Г. Выборг, ул. Водной Заставы, д. 6  </t>
  </si>
  <si>
    <t xml:space="preserve">Г. Выборг, ул. Вокзальная, д. 13  </t>
  </si>
  <si>
    <t>Г. Выборг, ул. Выборгская, д. 1</t>
  </si>
  <si>
    <t xml:space="preserve">Г. Выборг, ул. Выборгская, д. 17  </t>
  </si>
  <si>
    <t>Г. Выборг, ул. Выборгская, д. 18</t>
  </si>
  <si>
    <t xml:space="preserve">Г. Выборг, ул. Выборгская, д. 1а  </t>
  </si>
  <si>
    <t>Г. Выборг, ул. Выборгская, д. 20</t>
  </si>
  <si>
    <t xml:space="preserve">Г. Выборг, ул. Выборгская, д. 3  </t>
  </si>
  <si>
    <t xml:space="preserve">Г. Выборг, ул. Выборгская, д. 3а  </t>
  </si>
  <si>
    <t>Г. Выборг, ул. Госпитальная, д. 2</t>
  </si>
  <si>
    <t xml:space="preserve">Г. Выборг, ул. Железнодорожная, д. 2  </t>
  </si>
  <si>
    <t xml:space="preserve">Г. Выборг, ул. Железнодорожная, д. 4  </t>
  </si>
  <si>
    <t xml:space="preserve">Г. Выборг, ул. Казарменная, д. 1  </t>
  </si>
  <si>
    <t xml:space="preserve">Г. Выборг, ул. Казарменная, д. 5  </t>
  </si>
  <si>
    <t xml:space="preserve">Г. Выборг, ул. Казарменная, д. 7  </t>
  </si>
  <si>
    <t>Г. Выборг, ул. Красноармейская, д. 14</t>
  </si>
  <si>
    <t xml:space="preserve">Г. Выборг, ул. Красноармейская, д. 16  </t>
  </si>
  <si>
    <t xml:space="preserve">Г. Выборг, ул. Красноармейская, д. 9  </t>
  </si>
  <si>
    <t xml:space="preserve">Г. Выборг, ул. Краснофлотская, д. 1 </t>
  </si>
  <si>
    <t xml:space="preserve">Г. Выборг, ул. Крепостная, д. 12  </t>
  </si>
  <si>
    <t xml:space="preserve">Г. Выборг, ул. Крепостная, д. 13  </t>
  </si>
  <si>
    <t xml:space="preserve">Г. Выборг, ул. Крепостная, д. 2/4  </t>
  </si>
  <si>
    <t xml:space="preserve">Г. Выборг, ул. Крепостная, д. 21  </t>
  </si>
  <si>
    <t xml:space="preserve">Г. Выборг, ул. Крепостная, д. 3  </t>
  </si>
  <si>
    <t xml:space="preserve">Г. Выборг, ул. Крепостная, д. 37  </t>
  </si>
  <si>
    <t xml:space="preserve">Г. Выборг, ул. Крепостная, д. 47  </t>
  </si>
  <si>
    <t>Г. Выборг, ул. Крепостная, д. 5</t>
  </si>
  <si>
    <t xml:space="preserve">Г. Выборг, ул. Крепостная, д. 5а  </t>
  </si>
  <si>
    <t xml:space="preserve">Г. Выборг, ул. Крепостная, д. 6  </t>
  </si>
  <si>
    <t>Г. Выборг, ул. Крепостная, д. 8</t>
  </si>
  <si>
    <t xml:space="preserve">Г. Выборг, ул. Кривоносова, д. 13а  </t>
  </si>
  <si>
    <t xml:space="preserve">Г. Выборг, ул. Кривоносова, д. 13б  </t>
  </si>
  <si>
    <t xml:space="preserve">Г. Выборг, ул. Майорова, д. 2  </t>
  </si>
  <si>
    <t xml:space="preserve">Г. Выборг, ул. Майорова, д. 4  </t>
  </si>
  <si>
    <t xml:space="preserve">Г. Выборг, ул. Некрасова, д. 1  </t>
  </si>
  <si>
    <t xml:space="preserve">Г. Выборг, ул. Некрасова, д. 3  </t>
  </si>
  <si>
    <t xml:space="preserve">Г. Выборг, ул. Первомайская, д. 2  </t>
  </si>
  <si>
    <t xml:space="preserve">Г. Выборг, ул. Петровская, д. 2  </t>
  </si>
  <si>
    <t xml:space="preserve">Г. Выборг, ул. Прогонная, д. 1  </t>
  </si>
  <si>
    <t>Г. Выборг, ул. Прогонная, д. 14</t>
  </si>
  <si>
    <t xml:space="preserve">Г. Выборг, ул. Прогонная, д. 6  </t>
  </si>
  <si>
    <t xml:space="preserve">Г. Выборг, ул. Садовая, д. 3  </t>
  </si>
  <si>
    <t xml:space="preserve">Г. Выборг, ул. Северная, д. 10  </t>
  </si>
  <si>
    <t xml:space="preserve">Г. Выборг, ул. Северная, д. 8  </t>
  </si>
  <si>
    <t xml:space="preserve">Г. Выборг, ул. Сторожевой Башни, д. 10  </t>
  </si>
  <si>
    <t xml:space="preserve">Г. Выборг, ул. Сторожевой Башни, д. 12  </t>
  </si>
  <si>
    <t xml:space="preserve">Г. Выборг, ул. Сторожевой Башни, д. 18  </t>
  </si>
  <si>
    <t>Г. Выборг, ул. Сторожевой Башни, д. 3</t>
  </si>
  <si>
    <t xml:space="preserve">Г. Выборг, ул. Титова, д. 4  </t>
  </si>
  <si>
    <t xml:space="preserve">Г. Выборг, ул. Тургенева, д. 8  </t>
  </si>
  <si>
    <t xml:space="preserve">Г. Выборг, ш. Ленинградское, д. 11  </t>
  </si>
  <si>
    <t xml:space="preserve">Г. Выборг, ш. Ленинградское, д. 12  </t>
  </si>
  <si>
    <t xml:space="preserve">Г. Выборг, ш. Ленинградское, д. 15  </t>
  </si>
  <si>
    <t xml:space="preserve">Г. Выборг, ш. Ленинградское, д. 16  </t>
  </si>
  <si>
    <t xml:space="preserve">Г. Выборг, ш. Ленинградское, д. 3  </t>
  </si>
  <si>
    <t>Итого по Выборгскому району</t>
  </si>
  <si>
    <t>Гатчинский муниципальный район</t>
  </si>
  <si>
    <t>Муниципальное образование Город Гатчина</t>
  </si>
  <si>
    <t>Г. Гатчина, просп. 25 Октября, д. 23</t>
  </si>
  <si>
    <t>ХВС</t>
  </si>
  <si>
    <t>Итого по Гатчинскому муниципальному району</t>
  </si>
  <si>
    <t>Кингисеппский муниципальный район</t>
  </si>
  <si>
    <t>Муниципальное образование Кингисеппское городское поселение</t>
  </si>
  <si>
    <t>Г. Кингисепп, ул. Жукова, д. 12</t>
  </si>
  <si>
    <t>Г. Кингисепп, ул. Жукова, д. 14</t>
  </si>
  <si>
    <t xml:space="preserve">Итого по Кингисеппскому муниципальному району </t>
  </si>
  <si>
    <t>Лодейнопольский муниципальный район</t>
  </si>
  <si>
    <t>Муниципальное образование Лодейнопольское городское поселение</t>
  </si>
  <si>
    <t>Г. Лодейное Поле, просп. Урицкого, д. 4</t>
  </si>
  <si>
    <t>Итого по Лодейнопольскому муниципальному району</t>
  </si>
  <si>
    <t>Тихвинский муниципальный район</t>
  </si>
  <si>
    <t>Муниципальное образование Тихвинское городское поселение</t>
  </si>
  <si>
    <t>Г. Тихвин, пл. Свободы, д. 12</t>
  </si>
  <si>
    <t>Г. Тихвин, ул. Московская, д. 5</t>
  </si>
  <si>
    <t>Г. Тихвин, ул. Советская, д. 33</t>
  </si>
  <si>
    <t>Г. Тихвин, ул. Чернышевская, д. 48</t>
  </si>
  <si>
    <t>Итого по Ленинградской области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</si>
  <si>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</si>
  <si>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</si>
  <si>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</si>
  <si>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</si>
  <si>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</si>
  <si>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Количество жителей, зарегистрированных в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</si>
  <si>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</si>
  <si>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</si>
  <si>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</si>
  <si>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</si>
  <si>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кв.м</t>
  </si>
  <si>
    <t>чел.</t>
  </si>
  <si>
    <t>кирпичный</t>
  </si>
  <si>
    <t>РО</t>
  </si>
  <si>
    <t>деревянный</t>
  </si>
  <si>
    <t>кирпич</t>
  </si>
  <si>
    <t>Волховский муниципальный район</t>
  </si>
  <si>
    <t>деревянный/кирпичный</t>
  </si>
  <si>
    <t>3</t>
  </si>
  <si>
    <t>2 и 3</t>
  </si>
  <si>
    <t>3 и 4</t>
  </si>
  <si>
    <t xml:space="preserve">Итого по Волховскому муниципальному району </t>
  </si>
  <si>
    <t>Кол-во мкд</t>
  </si>
  <si>
    <t>ИТОГО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</si>
  <si>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</si>
  <si>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</si>
  <si>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</si>
  <si>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</si>
  <si>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</si>
  <si>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</si>
  <si>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Киришский</t>
  </si>
  <si>
    <t>Кировский</t>
  </si>
  <si>
    <t>Кингисеппский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</si>
  <si>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</si>
  <si>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</si>
  <si>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</si>
  <si>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</si>
  <si>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</si>
  <si>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Сосновоборский</t>
  </si>
  <si>
    <t>Сланцевский</t>
  </si>
  <si>
    <t>Тихвинский</t>
  </si>
  <si>
    <t>Тосненский</t>
  </si>
  <si>
    <t>Лифты</t>
  </si>
  <si>
    <t>дерево</t>
  </si>
  <si>
    <t>разница с разделом 1</t>
  </si>
  <si>
    <t>Строительный контроль</t>
  </si>
  <si>
    <t>Итого со строительным контролем по Ленинградской области</t>
  </si>
  <si>
    <t xml:space="preserve">со строительным контролем </t>
  </si>
  <si>
    <t>фундамент</t>
  </si>
  <si>
    <t>лифт</t>
  </si>
  <si>
    <t>СЕТИ</t>
  </si>
  <si>
    <t>х</t>
  </si>
  <si>
    <t>Стоимость капитального ремонта за счет средств собственников помещений в МКД</t>
  </si>
  <si>
    <t>Краткосрочный план реализации в 2020-2022 годах Региональной программы капитального ремонта общего имущества в многоквартирных домах, расположенных на территории Ленинградской области</t>
  </si>
  <si>
    <t>Г. Выборг, просп. Ленина, д. 8а</t>
  </si>
  <si>
    <t xml:space="preserve">Г. Выборг, просп. Ленина, д. 16  </t>
  </si>
  <si>
    <t>5-6</t>
  </si>
  <si>
    <t xml:space="preserve">Г. Выборг, просп. Ленина, д. 20  </t>
  </si>
  <si>
    <t xml:space="preserve">Г. Выборг, просп. Ленинградский, д. 2  </t>
  </si>
  <si>
    <t>Г. Выборг, ул. Куйбышева, д. 7</t>
  </si>
  <si>
    <t xml:space="preserve">Г. Выборг, ул. Южный Вал, д. 18  </t>
  </si>
  <si>
    <t>кирпично-деревянный</t>
  </si>
  <si>
    <t>Раздел I. Перечень многоквартирных домов,  которые подлежат капитальному ремонту в 2020-2022 годах, за счет средств собственников, формирующих фонд капитального ремонта на счетах регионального оператора, являющиеся объектами культурного наследия</t>
  </si>
  <si>
    <t>Раздел II. Перечень многоквартирных домов, являющихся объектами культурного наследия и  подлежащие капитальному ремонту в 2020 году за счет средств собственников, формирующих фонд капитального ремонта на счетах регионального оператора</t>
  </si>
  <si>
    <t>Раздел III. Перечень многоквартирных домов, являющихся объектами культурного наследия и  подлежащие капитальному ремонту в 2021 году за счет средств собственников, формирующих фонд капитального ремонта на счетах регионального оператора</t>
  </si>
  <si>
    <t>Раздел IV. Перечень многоквартирных домов, являющихся объектами культурного наследия и  подлежащие капитальному ремонту в 2022 году за счет средств собственников, формирующих фонд капитального ремонта на счетах регионального оператора</t>
  </si>
  <si>
    <t>УТВЕРЖДЕН</t>
  </si>
  <si>
    <t>постановлением Правительства</t>
  </si>
  <si>
    <t>Ленинградской области</t>
  </si>
  <si>
    <t>от 23 июля 2019 года N 345</t>
  </si>
  <si>
    <t>(в редакции постановления</t>
  </si>
  <si>
    <t xml:space="preserve">  Правительства Ленинградской области  </t>
  </si>
  <si>
    <t>от 29 декабря 2020 года N 887)</t>
  </si>
  <si>
    <t>(приложение 4)</t>
  </si>
  <si>
    <t>Итого по Волховскому муниципальному району</t>
  </si>
  <si>
    <t>Итого по Тихвинскому муниципальному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</si>
</sst>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i/>
      <sz val="9"/>
      <color indexed="81"/>
      <name val="Tahoma"/>
      <family val="2"/>
      <charset val="204"/>
    </font>
    <font>
      <sz val="12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0">
    <xf numFmtId="0" fontId="0" fillId="0" borderId="0"/>
    <xf numFmtId="0" fontId="2" fillId="0" borderId="0"/>
    <xf numFmtId="0" fontId="7" fillId="0" borderId="0"/>
    <xf numFmtId="0" fontId="9" fillId="0" borderId="0"/>
    <xf numFmtId="0" fontId="10" fillId="0" borderId="0"/>
    <xf numFmtId="9" fontId="2" fillId="0" borderId="0" applyFont="0" applyFill="0" applyBorder="0" applyAlignment="0" applyProtection="0"/>
    <xf numFmtId="0" fontId="10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4" fillId="0" borderId="0"/>
    <xf numFmtId="0" fontId="7" fillId="0" borderId="0"/>
    <xf numFmtId="0" fontId="10" fillId="0" borderId="0"/>
    <xf numFmtId="0" fontId="1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00"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4" fontId="0" fillId="3" borderId="0" xfId="0" applyNumberFormat="1" applyFill="1"/>
    <xf numFmtId="4" fontId="0" fillId="2" borderId="0" xfId="0" applyNumberFormat="1" applyFill="1"/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6" fillId="0" borderId="0" xfId="0" applyFont="1" applyFill="1"/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4" fontId="6" fillId="0" borderId="0" xfId="0" applyNumberFormat="1" applyFont="1" applyFill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vertical="center" wrapText="1"/>
    </xf>
    <xf numFmtId="4" fontId="6" fillId="0" borderId="3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/>
    </xf>
    <xf numFmtId="1" fontId="6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4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vertical="center" wrapText="1"/>
    </xf>
    <xf numFmtId="1" fontId="6" fillId="0" borderId="43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left" vertical="center" wrapText="1"/>
    </xf>
    <xf numFmtId="4" fontId="6" fillId="0" borderId="41" xfId="0" applyNumberFormat="1" applyFont="1" applyFill="1" applyBorder="1" applyAlignment="1">
      <alignment horizontal="center" vertical="center"/>
    </xf>
    <xf numFmtId="4" fontId="6" fillId="0" borderId="42" xfId="0" applyNumberFormat="1" applyFont="1" applyFill="1" applyBorder="1" applyAlignment="1">
      <alignment horizontal="center" vertical="center"/>
    </xf>
    <xf numFmtId="4" fontId="6" fillId="0" borderId="41" xfId="0" applyNumberFormat="1" applyFont="1" applyFill="1" applyBorder="1" applyAlignment="1">
      <alignment vertical="center" wrapText="1"/>
    </xf>
    <xf numFmtId="4" fontId="6" fillId="0" borderId="41" xfId="0" applyNumberFormat="1" applyFont="1" applyFill="1" applyBorder="1" applyAlignment="1">
      <alignment vertical="center"/>
    </xf>
    <xf numFmtId="2" fontId="6" fillId="0" borderId="12" xfId="1" applyNumberFormat="1" applyFont="1" applyFill="1" applyBorder="1" applyAlignment="1">
      <alignment vertical="center" wrapText="1"/>
    </xf>
    <xf numFmtId="4" fontId="18" fillId="0" borderId="12" xfId="0" applyNumberFormat="1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right" vertical="center" indent="1"/>
    </xf>
    <xf numFmtId="4" fontId="6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/>
    </xf>
    <xf numFmtId="4" fontId="5" fillId="0" borderId="26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4" fontId="6" fillId="0" borderId="0" xfId="0" applyNumberFormat="1" applyFont="1" applyFill="1" applyAlignment="1">
      <alignment vertical="center" wrapText="1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Border="1" applyAlignment="1">
      <alignment horizontal="right" vertical="center"/>
    </xf>
    <xf numFmtId="2" fontId="6" fillId="0" borderId="41" xfId="1" applyNumberFormat="1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43" fontId="16" fillId="0" borderId="0" xfId="29" applyFont="1" applyFill="1"/>
    <xf numFmtId="4" fontId="6" fillId="0" borderId="5" xfId="0" applyNumberFormat="1" applyFont="1" applyFill="1" applyBorder="1" applyAlignment="1">
      <alignment horizontal="center" vertical="center"/>
    </xf>
    <xf numFmtId="43" fontId="6" fillId="0" borderId="0" xfId="29" applyFont="1" applyFill="1" applyAlignment="1">
      <alignment horizontal="center"/>
    </xf>
    <xf numFmtId="43" fontId="6" fillId="0" borderId="0" xfId="29" applyFont="1" applyFill="1"/>
    <xf numFmtId="43" fontId="6" fillId="0" borderId="5" xfId="29" applyFont="1" applyFill="1" applyBorder="1"/>
    <xf numFmtId="4" fontId="6" fillId="0" borderId="5" xfId="0" applyNumberFormat="1" applyFont="1" applyFill="1" applyBorder="1" applyAlignment="1">
      <alignment vertical="center"/>
    </xf>
    <xf numFmtId="43" fontId="16" fillId="0" borderId="0" xfId="29" applyFont="1" applyFill="1" applyBorder="1"/>
    <xf numFmtId="1" fontId="5" fillId="0" borderId="12" xfId="1" applyNumberFormat="1" applyFont="1" applyFill="1" applyBorder="1" applyAlignment="1">
      <alignment horizontal="left" vertical="center"/>
    </xf>
    <xf numFmtId="4" fontId="18" fillId="0" borderId="0" xfId="0" applyNumberFormat="1" applyFont="1" applyFill="1" applyAlignment="1">
      <alignment horizontal="right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/>
    </xf>
    <xf numFmtId="1" fontId="5" fillId="0" borderId="12" xfId="0" applyNumberFormat="1" applyFont="1" applyFill="1" applyBorder="1" applyAlignment="1">
      <alignment horizontal="left" vertical="center"/>
    </xf>
    <xf numFmtId="2" fontId="5" fillId="0" borderId="12" xfId="0" applyNumberFormat="1" applyFont="1" applyFill="1" applyBorder="1" applyAlignment="1">
      <alignment vertical="center"/>
    </xf>
    <xf numFmtId="1" fontId="6" fillId="0" borderId="12" xfId="0" applyNumberFormat="1" applyFont="1" applyFill="1" applyBorder="1" applyAlignment="1">
      <alignment horizontal="left" vertical="center"/>
    </xf>
    <xf numFmtId="2" fontId="6" fillId="0" borderId="12" xfId="0" applyNumberFormat="1" applyFont="1" applyFill="1" applyBorder="1" applyAlignment="1">
      <alignment horizontal="left" vertical="center"/>
    </xf>
    <xf numFmtId="2" fontId="6" fillId="0" borderId="12" xfId="0" applyNumberFormat="1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horizontal="center" vertical="center"/>
    </xf>
    <xf numFmtId="0" fontId="6" fillId="0" borderId="0" xfId="0" applyFont="1" applyFill="1"/>
    <xf numFmtId="1" fontId="16" fillId="0" borderId="0" xfId="0" applyNumberFormat="1" applyFont="1" applyFill="1" applyAlignment="1">
      <alignment horizontal="center"/>
    </xf>
    <xf numFmtId="0" fontId="16" fillId="0" borderId="0" xfId="0" applyFont="1" applyFill="1" applyAlignment="1"/>
    <xf numFmtId="4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/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5" xfId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165" fontId="6" fillId="0" borderId="5" xfId="1" applyNumberFormat="1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3" fontId="8" fillId="0" borderId="5" xfId="0" applyNumberFormat="1" applyFont="1" applyFill="1" applyBorder="1" applyAlignment="1">
      <alignment horizontal="center" vertical="center"/>
    </xf>
    <xf numFmtId="4" fontId="8" fillId="0" borderId="0" xfId="0" applyNumberFormat="1" applyFont="1" applyFill="1"/>
    <xf numFmtId="0" fontId="17" fillId="0" borderId="5" xfId="0" applyFont="1" applyFill="1" applyBorder="1" applyAlignment="1">
      <alignment horizontal="center" vertical="center"/>
    </xf>
    <xf numFmtId="4" fontId="17" fillId="0" borderId="5" xfId="0" applyNumberFormat="1" applyFont="1" applyFill="1" applyBorder="1" applyAlignment="1">
      <alignment horizontal="center" vertical="center"/>
    </xf>
    <xf numFmtId="3" fontId="17" fillId="0" borderId="5" xfId="0" applyNumberFormat="1" applyFont="1" applyFill="1" applyBorder="1" applyAlignment="1">
      <alignment horizontal="center" vertical="center"/>
    </xf>
    <xf numFmtId="0" fontId="17" fillId="0" borderId="0" xfId="0" applyFont="1" applyFill="1"/>
    <xf numFmtId="4" fontId="5" fillId="0" borderId="5" xfId="0" applyNumberFormat="1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 wrapText="1"/>
    </xf>
    <xf numFmtId="0" fontId="6" fillId="0" borderId="45" xfId="0" applyNumberFormat="1" applyFont="1" applyFill="1" applyBorder="1" applyAlignment="1">
      <alignment horizontal="center" vertical="center"/>
    </xf>
    <xf numFmtId="4" fontId="13" fillId="0" borderId="44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 wrapText="1"/>
    </xf>
    <xf numFmtId="0" fontId="6" fillId="0" borderId="41" xfId="1" applyFont="1" applyFill="1" applyBorder="1" applyAlignment="1">
      <alignment horizontal="left" vertical="center" wrapText="1"/>
    </xf>
    <xf numFmtId="0" fontId="6" fillId="0" borderId="41" xfId="1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/>
    </xf>
    <xf numFmtId="0" fontId="8" fillId="0" borderId="5" xfId="0" applyFont="1" applyFill="1" applyBorder="1"/>
    <xf numFmtId="1" fontId="13" fillId="0" borderId="5" xfId="0" applyNumberFormat="1" applyFont="1" applyFill="1" applyBorder="1" applyAlignment="1">
      <alignment horizontal="center" vertical="center" wrapText="1"/>
    </xf>
    <xf numFmtId="14" fontId="6" fillId="0" borderId="41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13" fillId="0" borderId="46" xfId="0" applyFont="1" applyFill="1" applyBorder="1" applyAlignment="1">
      <alignment horizontal="center" vertical="center" wrapText="1"/>
    </xf>
    <xf numFmtId="0" fontId="6" fillId="0" borderId="47" xfId="0" applyNumberFormat="1" applyFont="1" applyFill="1" applyBorder="1" applyAlignment="1">
      <alignment horizontal="center" vertical="center"/>
    </xf>
    <xf numFmtId="4" fontId="13" fillId="0" borderId="46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4" fontId="17" fillId="0" borderId="0" xfId="0" applyNumberFormat="1" applyFont="1" applyFill="1"/>
    <xf numFmtId="4" fontId="6" fillId="0" borderId="12" xfId="0" applyNumberFormat="1" applyFont="1" applyFill="1" applyBorder="1" applyAlignment="1">
      <alignment horizontal="right" vertical="center" indent="1"/>
    </xf>
    <xf numFmtId="0" fontId="6" fillId="0" borderId="12" xfId="1" applyFont="1" applyFill="1" applyBorder="1" applyAlignment="1">
      <alignment horizontal="left" vertical="center" wrapText="1"/>
    </xf>
    <xf numFmtId="0" fontId="6" fillId="0" borderId="12" xfId="1" applyFont="1" applyFill="1" applyBorder="1" applyAlignment="1">
      <alignment horizontal="center" vertical="center" wrapText="1"/>
    </xf>
    <xf numFmtId="1" fontId="6" fillId="0" borderId="12" xfId="1" applyNumberFormat="1" applyFont="1" applyFill="1" applyBorder="1" applyAlignment="1">
      <alignment horizontal="center" vertical="center" wrapText="1"/>
    </xf>
    <xf numFmtId="165" fontId="6" fillId="0" borderId="12" xfId="1" applyNumberFormat="1" applyFont="1" applyFill="1" applyBorder="1" applyAlignment="1">
      <alignment horizontal="center" vertical="center" wrapText="1"/>
    </xf>
    <xf numFmtId="1" fontId="6" fillId="0" borderId="12" xfId="1" applyNumberFormat="1" applyFont="1" applyFill="1" applyBorder="1" applyAlignment="1" applyProtection="1">
      <alignment horizontal="center" vertical="center" wrapText="1"/>
    </xf>
    <xf numFmtId="14" fontId="6" fillId="0" borderId="12" xfId="0" applyNumberFormat="1" applyFont="1" applyFill="1" applyBorder="1" applyAlignment="1">
      <alignment horizontal="right" vertical="center" indent="1"/>
    </xf>
    <xf numFmtId="3" fontId="6" fillId="0" borderId="12" xfId="0" applyNumberFormat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right" vertical="center" indent="1"/>
    </xf>
    <xf numFmtId="2" fontId="6" fillId="0" borderId="12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left" vertical="center"/>
    </xf>
    <xf numFmtId="4" fontId="5" fillId="0" borderId="15" xfId="0" applyNumberFormat="1" applyFont="1" applyFill="1" applyBorder="1" applyAlignment="1">
      <alignment horizontal="left" vertical="center"/>
    </xf>
    <xf numFmtId="0" fontId="6" fillId="0" borderId="14" xfId="1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2" fontId="6" fillId="0" borderId="0" xfId="0" applyNumberFormat="1" applyFont="1" applyFill="1" applyAlignment="1">
      <alignment horizontal="center" vertical="center"/>
    </xf>
    <xf numFmtId="0" fontId="6" fillId="0" borderId="12" xfId="0" applyNumberFormat="1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left" vertical="center" wrapText="1"/>
    </xf>
    <xf numFmtId="4" fontId="5" fillId="0" borderId="12" xfId="0" applyNumberFormat="1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4" fontId="6" fillId="0" borderId="36" xfId="0" applyNumberFormat="1" applyFont="1" applyFill="1" applyBorder="1" applyAlignment="1">
      <alignment horizontal="center" vertical="center" wrapText="1"/>
    </xf>
    <xf numFmtId="4" fontId="6" fillId="0" borderId="24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6" fillId="0" borderId="36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right" vertical="center" indent="1"/>
    </xf>
    <xf numFmtId="4" fontId="6" fillId="0" borderId="0" xfId="0" applyNumberFormat="1" applyFont="1" applyFill="1"/>
    <xf numFmtId="0" fontId="6" fillId="0" borderId="0" xfId="0" applyFont="1" applyFill="1" applyAlignment="1">
      <alignment horizontal="left" wrapText="1"/>
    </xf>
    <xf numFmtId="0" fontId="5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 wrapText="1"/>
    </xf>
    <xf numFmtId="0" fontId="6" fillId="0" borderId="38" xfId="1" applyFont="1" applyFill="1" applyBorder="1" applyAlignment="1">
      <alignment horizontal="left" vertical="center" wrapText="1"/>
    </xf>
    <xf numFmtId="0" fontId="6" fillId="0" borderId="40" xfId="1" applyFont="1" applyFill="1" applyBorder="1" applyAlignment="1">
      <alignment horizontal="left" vertical="center" wrapText="1"/>
    </xf>
    <xf numFmtId="0" fontId="5" fillId="0" borderId="39" xfId="1" applyFont="1" applyFill="1" applyBorder="1" applyAlignment="1">
      <alignment horizontal="left" vertical="center" wrapText="1"/>
    </xf>
    <xf numFmtId="0" fontId="5" fillId="0" borderId="40" xfId="1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/>
    </xf>
    <xf numFmtId="0" fontId="5" fillId="0" borderId="14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38" xfId="1" applyFont="1" applyFill="1" applyBorder="1" applyAlignment="1">
      <alignment horizontal="left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4" fontId="5" fillId="0" borderId="14" xfId="0" applyNumberFormat="1" applyFont="1" applyFill="1" applyBorder="1" applyAlignment="1">
      <alignment horizontal="left" vertical="center"/>
    </xf>
    <xf numFmtId="4" fontId="5" fillId="0" borderId="16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48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textRotation="90"/>
    </xf>
    <xf numFmtId="0" fontId="6" fillId="0" borderId="5" xfId="0" applyNumberFormat="1" applyFont="1" applyFill="1" applyBorder="1" applyAlignment="1">
      <alignment horizontal="center" vertical="center" textRotation="90"/>
    </xf>
    <xf numFmtId="0" fontId="6" fillId="0" borderId="5" xfId="0" applyFont="1" applyFill="1" applyBorder="1" applyAlignment="1">
      <alignment horizontal="center" vertical="center" textRotation="90" wrapText="1"/>
    </xf>
    <xf numFmtId="1" fontId="6" fillId="0" borderId="5" xfId="0" applyNumberFormat="1" applyFont="1" applyFill="1" applyBorder="1" applyAlignment="1">
      <alignment horizontal="center" vertical="center" textRotation="90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4" fontId="6" fillId="0" borderId="37" xfId="0" applyNumberFormat="1" applyFont="1" applyFill="1" applyBorder="1" applyAlignment="1">
      <alignment horizontal="center" vertical="center" textRotation="90" wrapText="1"/>
    </xf>
    <xf numFmtId="4" fontId="6" fillId="0" borderId="3" xfId="0" applyNumberFormat="1" applyFont="1" applyFill="1" applyBorder="1" applyAlignment="1">
      <alignment horizontal="center" vertical="center" textRotation="90" wrapText="1"/>
    </xf>
    <xf numFmtId="4" fontId="6" fillId="0" borderId="8" xfId="0" applyNumberFormat="1" applyFont="1" applyFill="1" applyBorder="1" applyAlignment="1">
      <alignment horizontal="center" vertical="center" textRotation="90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4" fontId="5" fillId="0" borderId="34" xfId="0" applyNumberFormat="1" applyFont="1" applyFill="1" applyBorder="1" applyAlignment="1">
      <alignment horizontal="center" vertical="center"/>
    </xf>
    <xf numFmtId="4" fontId="5" fillId="0" borderId="35" xfId="0" applyNumberFormat="1" applyFont="1" applyFill="1" applyBorder="1" applyAlignment="1">
      <alignment horizontal="center" vertical="center"/>
    </xf>
    <xf numFmtId="4" fontId="5" fillId="0" borderId="36" xfId="0" applyNumberFormat="1" applyFont="1" applyFill="1" applyBorder="1" applyAlignment="1">
      <alignment horizontal="center" vertical="center"/>
    </xf>
    <xf numFmtId="4" fontId="5" fillId="0" borderId="34" xfId="0" applyNumberFormat="1" applyFont="1" applyFill="1" applyBorder="1" applyAlignment="1">
      <alignment horizontal="left" vertical="center"/>
    </xf>
    <xf numFmtId="4" fontId="5" fillId="0" borderId="36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2" fontId="6" fillId="0" borderId="34" xfId="0" applyNumberFormat="1" applyFont="1" applyFill="1" applyBorder="1" applyAlignment="1">
      <alignment horizontal="center" vertical="center"/>
    </xf>
    <xf numFmtId="2" fontId="6" fillId="0" borderId="35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37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left" wrapText="1"/>
    </xf>
    <xf numFmtId="2" fontId="6" fillId="0" borderId="38" xfId="1" applyNumberFormat="1" applyFont="1" applyFill="1" applyBorder="1" applyAlignment="1">
      <alignment horizontal="left" vertical="center" wrapText="1"/>
    </xf>
    <xf numFmtId="2" fontId="6" fillId="0" borderId="40" xfId="1" applyNumberFormat="1" applyFont="1" applyFill="1" applyBorder="1" applyAlignment="1">
      <alignment horizontal="left" vertical="center" wrapText="1"/>
    </xf>
    <xf numFmtId="2" fontId="5" fillId="0" borderId="38" xfId="1" applyNumberFormat="1" applyFont="1" applyFill="1" applyBorder="1" applyAlignment="1">
      <alignment horizontal="left" vertical="center" wrapText="1"/>
    </xf>
    <xf numFmtId="2" fontId="5" fillId="0" borderId="40" xfId="1" applyNumberFormat="1" applyFont="1" applyFill="1" applyBorder="1" applyAlignment="1">
      <alignment horizontal="left" vertical="center" wrapText="1"/>
    </xf>
    <xf numFmtId="1" fontId="5" fillId="0" borderId="34" xfId="0" applyNumberFormat="1" applyFont="1" applyFill="1" applyBorder="1" applyAlignment="1">
      <alignment horizontal="center" vertical="center"/>
    </xf>
    <xf numFmtId="1" fontId="5" fillId="0" borderId="35" xfId="0" applyNumberFormat="1" applyFont="1" applyFill="1" applyBorder="1" applyAlignment="1">
      <alignment horizontal="center" vertical="center"/>
    </xf>
    <xf numFmtId="1" fontId="5" fillId="0" borderId="36" xfId="0" applyNumberFormat="1" applyFont="1" applyFill="1" applyBorder="1" applyAlignment="1">
      <alignment horizontal="center" vertical="center"/>
    </xf>
    <xf numFmtId="1" fontId="5" fillId="0" borderId="34" xfId="1" applyNumberFormat="1" applyFont="1" applyFill="1" applyBorder="1" applyAlignment="1">
      <alignment horizontal="center" vertical="center"/>
    </xf>
    <xf numFmtId="1" fontId="5" fillId="0" borderId="35" xfId="1" applyNumberFormat="1" applyFont="1" applyFill="1" applyBorder="1" applyAlignment="1">
      <alignment horizontal="center" vertical="center"/>
    </xf>
    <xf numFmtId="1" fontId="5" fillId="0" borderId="36" xfId="1" applyNumberFormat="1" applyFont="1" applyFill="1" applyBorder="1" applyAlignment="1">
      <alignment horizontal="center" vertical="center"/>
    </xf>
    <xf numFmtId="2" fontId="5" fillId="0" borderId="34" xfId="0" applyNumberFormat="1" applyFont="1" applyFill="1" applyBorder="1" applyAlignment="1">
      <alignment horizontal="center" vertical="center"/>
    </xf>
    <xf numFmtId="2" fontId="5" fillId="0" borderId="35" xfId="0" applyNumberFormat="1" applyFont="1" applyFill="1" applyBorder="1" applyAlignment="1">
      <alignment horizontal="center" vertical="center"/>
    </xf>
    <xf numFmtId="2" fontId="5" fillId="0" borderId="36" xfId="0" applyNumberFormat="1" applyFont="1" applyFill="1" applyBorder="1" applyAlignment="1">
      <alignment horizontal="center" vertical="center"/>
    </xf>
    <xf numFmtId="1" fontId="5" fillId="0" borderId="30" xfId="0" applyNumberFormat="1" applyFont="1" applyFill="1" applyBorder="1" applyAlignment="1">
      <alignment horizontal="left" vertical="center" wrapText="1"/>
    </xf>
    <xf numFmtId="1" fontId="5" fillId="0" borderId="31" xfId="0" applyNumberFormat="1" applyFont="1" applyFill="1" applyBorder="1" applyAlignment="1">
      <alignment horizontal="left" vertical="center" wrapText="1"/>
    </xf>
    <xf numFmtId="2" fontId="5" fillId="0" borderId="38" xfId="0" applyNumberFormat="1" applyFont="1" applyFill="1" applyBorder="1" applyAlignment="1">
      <alignment horizontal="left" vertical="center" wrapText="1"/>
    </xf>
    <xf numFmtId="2" fontId="5" fillId="0" borderId="40" xfId="0" applyNumberFormat="1" applyFont="1" applyFill="1" applyBorder="1" applyAlignment="1">
      <alignment horizontal="left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left"/>
    </xf>
    <xf numFmtId="2" fontId="6" fillId="0" borderId="38" xfId="0" applyNumberFormat="1" applyFont="1" applyFill="1" applyBorder="1" applyAlignment="1">
      <alignment horizontal="left" vertical="center"/>
    </xf>
    <xf numFmtId="2" fontId="6" fillId="0" borderId="40" xfId="0" applyNumberFormat="1" applyFont="1" applyFill="1" applyBorder="1" applyAlignment="1">
      <alignment horizontal="left" vertical="center"/>
    </xf>
    <xf numFmtId="2" fontId="5" fillId="0" borderId="38" xfId="0" applyNumberFormat="1" applyFont="1" applyFill="1" applyBorder="1" applyAlignment="1">
      <alignment horizontal="left" vertical="center"/>
    </xf>
    <xf numFmtId="2" fontId="5" fillId="0" borderId="40" xfId="0" applyNumberFormat="1" applyFont="1" applyFill="1" applyBorder="1" applyAlignment="1">
      <alignment horizontal="left" vertical="center"/>
    </xf>
    <xf numFmtId="4" fontId="6" fillId="0" borderId="19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5" xfId="0" applyFont="1" applyFill="1" applyBorder="1" applyAlignment="1"/>
    <xf numFmtId="0" fontId="6" fillId="0" borderId="27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0" borderId="25" xfId="0" applyNumberFormat="1" applyFont="1" applyFill="1" applyBorder="1" applyAlignment="1">
      <alignment horizontal="center" vertical="center"/>
    </xf>
    <xf numFmtId="4" fontId="6" fillId="0" borderId="24" xfId="0" applyNumberFormat="1" applyFont="1" applyFill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 wrapText="1"/>
    </xf>
  </cellXfs>
  <cellStyles count="30">
    <cellStyle name="Excel Built-in Normal" xfId="8"/>
    <cellStyle name="Excel Built-in Normal 2 2" xfId="9"/>
    <cellStyle name="TableStyleLight1" xfId="10"/>
    <cellStyle name="Обычный" xfId="0" builtinId="0"/>
    <cellStyle name="Обычный 13" xfId="11"/>
    <cellStyle name="Обычный 13 2" xfId="19"/>
    <cellStyle name="Обычный 13 2 2" xfId="26"/>
    <cellStyle name="Обычный 13 3" xfId="23"/>
    <cellStyle name="Обычный 2" xfId="3"/>
    <cellStyle name="Обычный 2 2" xfId="2"/>
    <cellStyle name="Обычный 2 2 2" xfId="27"/>
    <cellStyle name="Обычный 2 2 3" xfId="20"/>
    <cellStyle name="Обычный 2 3" xfId="12"/>
    <cellStyle name="Обычный 2 4" xfId="22"/>
    <cellStyle name="Обычный 2 5" xfId="7"/>
    <cellStyle name="Обычный 3" xfId="13"/>
    <cellStyle name="Обычный 4" xfId="6"/>
    <cellStyle name="Обычный 5" xfId="14"/>
    <cellStyle name="Обычный 6" xfId="4"/>
    <cellStyle name="Обычный 6 6" xfId="1"/>
    <cellStyle name="Обычный 7" xfId="18"/>
    <cellStyle name="Обычный 7 2" xfId="25"/>
    <cellStyle name="Обычный 8" xfId="15"/>
    <cellStyle name="Обычный 8 2" xfId="21"/>
    <cellStyle name="Обычный 8 2 2" xfId="28"/>
    <cellStyle name="Обычный 8 3" xfId="24"/>
    <cellStyle name="Процентный 2" xfId="5"/>
    <cellStyle name="Финансовый" xfId="29" builtinId="3"/>
    <cellStyle name="Финансовый 2" xfId="16"/>
    <cellStyle name="Финансовый 3" xfId="17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4"/>
  <sheetViews>
    <sheetView view="pageBreakPreview" topLeftCell="A112" zoomScale="70" zoomScaleNormal="80" zoomScaleSheetLayoutView="70" workbookViewId="0">
      <selection activeCell="G141" sqref="G141"/>
    </sheetView>
  </sheetViews>
  <sheetFormatPr defaultColWidth="9.140625" defaultRowHeight="15.75" x14ac:dyDescent="0.25"/>
  <cols>
    <col min="1" max="1" width="6.5703125" style="159" customWidth="1"/>
    <col min="2" max="2" width="73.28515625" style="160" customWidth="1"/>
    <col min="3" max="4" width="9.140625" style="159" customWidth="1"/>
    <col min="5" max="5" width="25.5703125" style="159" customWidth="1"/>
    <col min="6" max="6" width="9.140625" style="159" customWidth="1"/>
    <col min="7" max="7" width="9.140625" style="161" customWidth="1"/>
    <col min="8" max="8" width="15.28515625" style="159" customWidth="1"/>
    <col min="9" max="9" width="16.140625" style="159" customWidth="1"/>
    <col min="10" max="10" width="20.140625" style="162" customWidth="1"/>
    <col min="11" max="11" width="16.7109375" style="159" customWidth="1"/>
    <col min="12" max="12" width="9.140625" style="159" customWidth="1"/>
    <col min="13" max="13" width="17.85546875" style="87" customWidth="1"/>
    <col min="14" max="14" width="17.140625" style="87" customWidth="1"/>
    <col min="15" max="16" width="9.140625" style="87" customWidth="1"/>
    <col min="17" max="17" width="14.28515625" style="87" bestFit="1" customWidth="1"/>
    <col min="18" max="16384" width="9.140625" style="87"/>
  </cols>
  <sheetData>
    <row r="1" spans="1:12" x14ac:dyDescent="0.25">
      <c r="A1" s="84"/>
      <c r="B1" s="85"/>
      <c r="C1" s="9"/>
      <c r="D1" s="86"/>
      <c r="E1" s="86"/>
      <c r="F1" s="84"/>
      <c r="G1" s="84"/>
      <c r="H1" s="86"/>
      <c r="I1" s="9"/>
      <c r="J1" s="162" t="s">
        <v>203</v>
      </c>
      <c r="K1" s="86"/>
      <c r="L1" s="86"/>
    </row>
    <row r="2" spans="1:12" x14ac:dyDescent="0.25">
      <c r="A2" s="84"/>
      <c r="B2" s="85"/>
      <c r="C2" s="9"/>
      <c r="D2" s="86"/>
      <c r="E2" s="86"/>
      <c r="F2" s="84"/>
      <c r="G2" s="84"/>
      <c r="H2" s="86"/>
      <c r="I2" s="9"/>
      <c r="J2" s="162" t="s">
        <v>204</v>
      </c>
      <c r="K2" s="86"/>
      <c r="L2" s="86"/>
    </row>
    <row r="3" spans="1:12" x14ac:dyDescent="0.25">
      <c r="A3" s="84"/>
      <c r="B3" s="85"/>
      <c r="C3" s="9"/>
      <c r="D3" s="86"/>
      <c r="E3" s="86"/>
      <c r="F3" s="84"/>
      <c r="G3" s="84"/>
      <c r="H3" s="86"/>
      <c r="I3" s="9"/>
      <c r="J3" s="162" t="s">
        <v>205</v>
      </c>
      <c r="K3" s="86"/>
      <c r="L3" s="86"/>
    </row>
    <row r="4" spans="1:12" x14ac:dyDescent="0.25">
      <c r="A4" s="84"/>
      <c r="B4" s="85"/>
      <c r="C4" s="9"/>
      <c r="D4" s="86"/>
      <c r="E4" s="86"/>
      <c r="F4" s="84"/>
      <c r="G4" s="84"/>
      <c r="H4" s="86"/>
      <c r="I4" s="9"/>
      <c r="J4" s="162" t="s">
        <v>206</v>
      </c>
      <c r="K4" s="86"/>
      <c r="L4" s="86"/>
    </row>
    <row r="5" spans="1:12" x14ac:dyDescent="0.25">
      <c r="A5" s="84"/>
      <c r="B5" s="85"/>
      <c r="C5" s="9"/>
      <c r="D5" s="86"/>
      <c r="E5" s="86"/>
      <c r="F5" s="84"/>
      <c r="G5" s="84"/>
      <c r="H5" s="86"/>
      <c r="I5" s="9"/>
      <c r="J5" s="83" t="s">
        <v>207</v>
      </c>
      <c r="K5" s="86"/>
      <c r="L5" s="86"/>
    </row>
    <row r="6" spans="1:12" x14ac:dyDescent="0.25">
      <c r="A6" s="84"/>
      <c r="B6" s="85"/>
      <c r="C6" s="9"/>
      <c r="D6" s="86"/>
      <c r="E6" s="86"/>
      <c r="F6" s="84"/>
      <c r="G6" s="84"/>
      <c r="H6" s="86"/>
      <c r="I6" s="9"/>
      <c r="J6" s="83" t="s">
        <v>208</v>
      </c>
      <c r="K6" s="86"/>
      <c r="L6" s="86"/>
    </row>
    <row r="7" spans="1:12" x14ac:dyDescent="0.25">
      <c r="A7" s="84"/>
      <c r="B7" s="85"/>
      <c r="C7" s="9"/>
      <c r="D7" s="86"/>
      <c r="E7" s="86"/>
      <c r="F7" s="84"/>
      <c r="G7" s="84"/>
      <c r="H7" s="86"/>
      <c r="I7" s="9"/>
      <c r="J7" s="83" t="s">
        <v>209</v>
      </c>
      <c r="K7" s="86"/>
      <c r="L7" s="86"/>
    </row>
    <row r="8" spans="1:12" x14ac:dyDescent="0.25">
      <c r="A8" s="84"/>
      <c r="B8" s="85"/>
      <c r="C8" s="9"/>
      <c r="D8" s="86"/>
      <c r="E8" s="86"/>
      <c r="F8" s="84"/>
      <c r="G8" s="84"/>
      <c r="H8" s="86"/>
      <c r="I8" s="9"/>
      <c r="J8" s="87" t="s">
        <v>210</v>
      </c>
      <c r="K8" s="86"/>
      <c r="L8" s="86"/>
    </row>
    <row r="9" spans="1:12" ht="15.6" x14ac:dyDescent="0.3">
      <c r="A9" s="84"/>
      <c r="B9" s="85"/>
      <c r="C9" s="9"/>
      <c r="D9" s="86"/>
      <c r="E9" s="86"/>
      <c r="F9" s="84"/>
      <c r="G9" s="84"/>
      <c r="H9" s="86"/>
      <c r="I9" s="9"/>
      <c r="J9" s="11"/>
      <c r="K9" s="86"/>
      <c r="L9" s="86"/>
    </row>
    <row r="10" spans="1:12" ht="15.6" x14ac:dyDescent="0.3">
      <c r="A10" s="84"/>
      <c r="B10" s="85"/>
      <c r="C10" s="9"/>
      <c r="D10" s="86"/>
      <c r="E10" s="86"/>
      <c r="F10" s="84"/>
      <c r="G10" s="84"/>
      <c r="H10" s="86"/>
      <c r="I10" s="9"/>
      <c r="J10" s="11"/>
      <c r="K10" s="86"/>
      <c r="L10" s="86"/>
    </row>
    <row r="11" spans="1:12" ht="18" customHeight="1" x14ac:dyDescent="0.25">
      <c r="A11" s="203" t="s">
        <v>190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</row>
    <row r="12" spans="1:12" ht="47.45" customHeight="1" x14ac:dyDescent="0.25">
      <c r="A12" s="204" t="s">
        <v>199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</row>
    <row r="13" spans="1:12" ht="24" customHeight="1" x14ac:dyDescent="0.25">
      <c r="A13" s="205" t="s">
        <v>1</v>
      </c>
      <c r="B13" s="206" t="s">
        <v>2</v>
      </c>
      <c r="C13" s="207" t="s">
        <v>137</v>
      </c>
      <c r="D13" s="207"/>
      <c r="E13" s="208" t="s">
        <v>138</v>
      </c>
      <c r="F13" s="209" t="s">
        <v>139</v>
      </c>
      <c r="G13" s="209" t="s">
        <v>140</v>
      </c>
      <c r="H13" s="210" t="s">
        <v>141</v>
      </c>
      <c r="I13" s="211" t="s">
        <v>142</v>
      </c>
      <c r="J13" s="215" t="s">
        <v>189</v>
      </c>
      <c r="K13" s="210" t="s">
        <v>143</v>
      </c>
      <c r="L13" s="210" t="s">
        <v>144</v>
      </c>
    </row>
    <row r="14" spans="1:12" ht="15" customHeight="1" x14ac:dyDescent="0.25">
      <c r="A14" s="205"/>
      <c r="B14" s="206"/>
      <c r="C14" s="211" t="s">
        <v>145</v>
      </c>
      <c r="D14" s="210" t="s">
        <v>146</v>
      </c>
      <c r="E14" s="208"/>
      <c r="F14" s="209"/>
      <c r="G14" s="209"/>
      <c r="H14" s="210"/>
      <c r="I14" s="211"/>
      <c r="J14" s="216"/>
      <c r="K14" s="210"/>
      <c r="L14" s="210"/>
    </row>
    <row r="15" spans="1:12" ht="91.5" customHeight="1" x14ac:dyDescent="0.25">
      <c r="A15" s="205"/>
      <c r="B15" s="206"/>
      <c r="C15" s="211"/>
      <c r="D15" s="210"/>
      <c r="E15" s="208"/>
      <c r="F15" s="209"/>
      <c r="G15" s="209"/>
      <c r="H15" s="210"/>
      <c r="I15" s="211"/>
      <c r="J15" s="217"/>
      <c r="K15" s="210"/>
      <c r="L15" s="210"/>
    </row>
    <row r="16" spans="1:12" ht="18" customHeight="1" x14ac:dyDescent="0.25">
      <c r="A16" s="88"/>
      <c r="B16" s="89"/>
      <c r="C16" s="211"/>
      <c r="D16" s="210"/>
      <c r="E16" s="208"/>
      <c r="F16" s="209"/>
      <c r="G16" s="209"/>
      <c r="H16" s="90" t="s">
        <v>147</v>
      </c>
      <c r="I16" s="91" t="s">
        <v>148</v>
      </c>
      <c r="J16" s="92" t="s">
        <v>29</v>
      </c>
      <c r="K16" s="210"/>
      <c r="L16" s="210"/>
    </row>
    <row r="17" spans="1:17" x14ac:dyDescent="0.25">
      <c r="A17" s="93">
        <v>1</v>
      </c>
      <c r="B17" s="94">
        <v>2</v>
      </c>
      <c r="C17" s="95">
        <v>3</v>
      </c>
      <c r="D17" s="96">
        <v>4</v>
      </c>
      <c r="E17" s="96">
        <v>5</v>
      </c>
      <c r="F17" s="93">
        <v>6</v>
      </c>
      <c r="G17" s="93">
        <v>7</v>
      </c>
      <c r="H17" s="96">
        <v>8</v>
      </c>
      <c r="I17" s="96">
        <v>9</v>
      </c>
      <c r="J17" s="96">
        <v>9</v>
      </c>
      <c r="K17" s="96">
        <v>9</v>
      </c>
      <c r="L17" s="96">
        <v>9</v>
      </c>
    </row>
    <row r="18" spans="1:17" ht="17.25" customHeight="1" x14ac:dyDescent="0.25">
      <c r="A18" s="212" t="s">
        <v>153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4"/>
    </row>
    <row r="19" spans="1:17" ht="17.25" customHeight="1" x14ac:dyDescent="0.25">
      <c r="A19" s="97" t="s">
        <v>35</v>
      </c>
      <c r="B19" s="98"/>
      <c r="C19" s="99"/>
      <c r="D19" s="99"/>
      <c r="E19" s="99"/>
      <c r="F19" s="99"/>
      <c r="G19" s="100"/>
      <c r="H19" s="99"/>
      <c r="I19" s="99"/>
      <c r="J19" s="101"/>
      <c r="K19" s="99"/>
      <c r="L19" s="99"/>
    </row>
    <row r="20" spans="1:17" ht="17.25" customHeight="1" x14ac:dyDescent="0.25">
      <c r="A20" s="96">
        <v>1</v>
      </c>
      <c r="B20" s="42" t="s">
        <v>36</v>
      </c>
      <c r="C20" s="102">
        <v>1917</v>
      </c>
      <c r="D20" s="99"/>
      <c r="E20" s="102" t="s">
        <v>149</v>
      </c>
      <c r="F20" s="103" t="s">
        <v>155</v>
      </c>
      <c r="G20" s="100"/>
      <c r="H20" s="104">
        <v>453.23</v>
      </c>
      <c r="I20" s="105">
        <v>17</v>
      </c>
      <c r="J20" s="61">
        <f>SUMIF('2020'!B:B,B20,'2020'!C:C)+SUMIF('2021'!B:B,B20,'2021'!C:C)+SUMIF('2022'!B:B,B20,'2022'!C:C)</f>
        <v>16277135.699999999</v>
      </c>
      <c r="K20" s="106">
        <v>44925</v>
      </c>
      <c r="L20" s="102" t="s">
        <v>150</v>
      </c>
    </row>
    <row r="21" spans="1:17" ht="17.25" customHeight="1" x14ac:dyDescent="0.25">
      <c r="A21" s="96">
        <f>A20+1</f>
        <v>2</v>
      </c>
      <c r="B21" s="42" t="s">
        <v>37</v>
      </c>
      <c r="C21" s="102">
        <v>1917</v>
      </c>
      <c r="D21" s="99"/>
      <c r="E21" s="102" t="s">
        <v>151</v>
      </c>
      <c r="F21" s="103">
        <v>2</v>
      </c>
      <c r="G21" s="100"/>
      <c r="H21" s="104">
        <v>518.73</v>
      </c>
      <c r="I21" s="105">
        <v>24</v>
      </c>
      <c r="J21" s="61">
        <f>SUMIF('2020'!B:B,B21,'2020'!C:C)+SUMIF('2021'!B:B,B21,'2021'!C:C)+SUMIF('2022'!B:B,B21,'2022'!C:C)</f>
        <v>672629.63000000012</v>
      </c>
      <c r="K21" s="106">
        <v>44925</v>
      </c>
      <c r="L21" s="102" t="s">
        <v>150</v>
      </c>
    </row>
    <row r="22" spans="1:17" ht="17.25" customHeight="1" x14ac:dyDescent="0.25">
      <c r="A22" s="96">
        <f t="shared" ref="A22:A24" si="0">A21+1</f>
        <v>3</v>
      </c>
      <c r="B22" s="42" t="s">
        <v>38</v>
      </c>
      <c r="C22" s="102">
        <v>1917</v>
      </c>
      <c r="D22" s="99"/>
      <c r="E22" s="102" t="s">
        <v>151</v>
      </c>
      <c r="F22" s="103">
        <v>2</v>
      </c>
      <c r="G22" s="100"/>
      <c r="H22" s="104">
        <v>321.7</v>
      </c>
      <c r="I22" s="105">
        <v>18</v>
      </c>
      <c r="J22" s="61">
        <f>SUMIF('2020'!B:B,B22,'2020'!C:C)+SUMIF('2021'!B:B,B22,'2021'!C:C)+SUMIF('2022'!B:B,B22,'2022'!C:C)</f>
        <v>6195263</v>
      </c>
      <c r="K22" s="106">
        <v>44925</v>
      </c>
      <c r="L22" s="102" t="s">
        <v>150</v>
      </c>
    </row>
    <row r="23" spans="1:17" ht="17.25" customHeight="1" x14ac:dyDescent="0.25">
      <c r="A23" s="96">
        <f t="shared" si="0"/>
        <v>4</v>
      </c>
      <c r="B23" s="42" t="s">
        <v>39</v>
      </c>
      <c r="C23" s="102">
        <v>1917</v>
      </c>
      <c r="D23" s="99"/>
      <c r="E23" s="102" t="s">
        <v>154</v>
      </c>
      <c r="F23" s="103">
        <v>2</v>
      </c>
      <c r="G23" s="100"/>
      <c r="H23" s="104">
        <v>316</v>
      </c>
      <c r="I23" s="105">
        <v>18</v>
      </c>
      <c r="J23" s="61">
        <f>SUMIF('2020'!B:B,B23,'2020'!C:C)+SUMIF('2021'!B:B,B23,'2021'!C:C)+SUMIF('2022'!B:B,B23,'2022'!C:C)</f>
        <v>462783.06999999995</v>
      </c>
      <c r="K23" s="106">
        <v>44925</v>
      </c>
      <c r="L23" s="102" t="s">
        <v>150</v>
      </c>
    </row>
    <row r="24" spans="1:17" ht="17.25" customHeight="1" x14ac:dyDescent="0.25">
      <c r="A24" s="96">
        <f t="shared" si="0"/>
        <v>5</v>
      </c>
      <c r="B24" s="42" t="s">
        <v>40</v>
      </c>
      <c r="C24" s="102">
        <v>1917</v>
      </c>
      <c r="D24" s="99"/>
      <c r="E24" s="102" t="s">
        <v>149</v>
      </c>
      <c r="F24" s="103">
        <v>2</v>
      </c>
      <c r="G24" s="100"/>
      <c r="H24" s="104">
        <v>661.6</v>
      </c>
      <c r="I24" s="105">
        <v>28</v>
      </c>
      <c r="J24" s="61">
        <f>SUMIF('2020'!B:B,B24,'2020'!C:C)+SUMIF('2021'!B:B,B24,'2021'!C:C)+SUMIF('2022'!B:B,B24,'2022'!C:C)</f>
        <v>7396040</v>
      </c>
      <c r="K24" s="106">
        <v>44925</v>
      </c>
      <c r="L24" s="102" t="s">
        <v>150</v>
      </c>
    </row>
    <row r="25" spans="1:17" ht="17.25" customHeight="1" x14ac:dyDescent="0.25">
      <c r="A25" s="107" t="s">
        <v>34</v>
      </c>
      <c r="B25" s="107"/>
      <c r="C25" s="99" t="s">
        <v>188</v>
      </c>
      <c r="D25" s="99" t="s">
        <v>188</v>
      </c>
      <c r="E25" s="99" t="s">
        <v>188</v>
      </c>
      <c r="F25" s="99" t="s">
        <v>188</v>
      </c>
      <c r="G25" s="99" t="s">
        <v>188</v>
      </c>
      <c r="H25" s="101">
        <f>SUM(H20:H24)</f>
        <v>2271.2600000000002</v>
      </c>
      <c r="I25" s="108">
        <f>SUM(I20:I24)</f>
        <v>105</v>
      </c>
      <c r="J25" s="101">
        <f>SUM(J20:J24)</f>
        <v>31003851.399999999</v>
      </c>
      <c r="K25" s="99" t="s">
        <v>188</v>
      </c>
      <c r="L25" s="99" t="s">
        <v>188</v>
      </c>
      <c r="M25" s="109"/>
      <c r="N25" s="109"/>
    </row>
    <row r="26" spans="1:17" ht="17.25" customHeight="1" x14ac:dyDescent="0.25">
      <c r="A26" s="193" t="s">
        <v>211</v>
      </c>
      <c r="B26" s="185"/>
      <c r="C26" s="110" t="s">
        <v>188</v>
      </c>
      <c r="D26" s="110" t="s">
        <v>188</v>
      </c>
      <c r="E26" s="110" t="s">
        <v>188</v>
      </c>
      <c r="F26" s="110" t="s">
        <v>188</v>
      </c>
      <c r="G26" s="110" t="s">
        <v>188</v>
      </c>
      <c r="H26" s="111">
        <f>SUM(H25)</f>
        <v>2271.2600000000002</v>
      </c>
      <c r="I26" s="112">
        <f t="shared" ref="I26:J26" si="1">SUM(I25)</f>
        <v>105</v>
      </c>
      <c r="J26" s="111">
        <f t="shared" si="1"/>
        <v>31003851.399999999</v>
      </c>
      <c r="K26" s="110" t="s">
        <v>188</v>
      </c>
      <c r="L26" s="110" t="s">
        <v>188</v>
      </c>
      <c r="Q26" s="109"/>
    </row>
    <row r="27" spans="1:17" s="113" customFormat="1" ht="17.25" customHeight="1" x14ac:dyDescent="0.25">
      <c r="A27" s="212" t="s">
        <v>42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4"/>
    </row>
    <row r="28" spans="1:17" ht="17.25" customHeight="1" x14ac:dyDescent="0.25">
      <c r="A28" s="97" t="s">
        <v>43</v>
      </c>
      <c r="B28" s="114"/>
      <c r="C28" s="99"/>
      <c r="D28" s="99"/>
      <c r="E28" s="99"/>
      <c r="F28" s="99"/>
      <c r="G28" s="100"/>
      <c r="H28" s="99"/>
      <c r="I28" s="99"/>
      <c r="J28" s="101"/>
      <c r="K28" s="99"/>
      <c r="L28" s="99"/>
    </row>
    <row r="29" spans="1:17" ht="17.25" customHeight="1" x14ac:dyDescent="0.25">
      <c r="A29" s="96">
        <f>A24+1</f>
        <v>6</v>
      </c>
      <c r="B29" s="42" t="s">
        <v>44</v>
      </c>
      <c r="C29" s="102">
        <v>1940</v>
      </c>
      <c r="D29" s="99"/>
      <c r="E29" s="115" t="s">
        <v>149</v>
      </c>
      <c r="F29" s="115">
        <v>3</v>
      </c>
      <c r="G29" s="116">
        <v>1</v>
      </c>
      <c r="H29" s="117">
        <v>689.84</v>
      </c>
      <c r="I29" s="115">
        <v>28</v>
      </c>
      <c r="J29" s="61">
        <f>SUMIF('2020'!B:B,B29,'2020'!C:C)+SUMIF('2021'!B:B,B29,'2021'!C:C)+SUMIF('2022'!B:B,B29,'2022'!C:C)</f>
        <v>217673.8</v>
      </c>
      <c r="K29" s="106">
        <v>44925</v>
      </c>
      <c r="L29" s="118" t="s">
        <v>150</v>
      </c>
    </row>
    <row r="30" spans="1:17" ht="17.25" customHeight="1" x14ac:dyDescent="0.25">
      <c r="A30" s="96">
        <f t="shared" ref="A30:A93" si="2">A29+1</f>
        <v>7</v>
      </c>
      <c r="B30" s="42" t="s">
        <v>45</v>
      </c>
      <c r="C30" s="102">
        <v>1940</v>
      </c>
      <c r="D30" s="99"/>
      <c r="E30" s="115" t="s">
        <v>149</v>
      </c>
      <c r="F30" s="115">
        <v>4</v>
      </c>
      <c r="G30" s="116">
        <v>1</v>
      </c>
      <c r="H30" s="117">
        <v>1829.23</v>
      </c>
      <c r="I30" s="115">
        <v>58</v>
      </c>
      <c r="J30" s="61">
        <f>SUMIF('2020'!B:B,B30,'2020'!C:C)+SUMIF('2021'!B:B,B30,'2021'!C:C)+SUMIF('2022'!B:B,B30,'2022'!C:C)</f>
        <v>348862.01</v>
      </c>
      <c r="K30" s="106">
        <v>44925</v>
      </c>
      <c r="L30" s="118" t="s">
        <v>150</v>
      </c>
    </row>
    <row r="31" spans="1:17" ht="17.25" customHeight="1" x14ac:dyDescent="0.25">
      <c r="A31" s="96">
        <f t="shared" si="2"/>
        <v>8</v>
      </c>
      <c r="B31" s="42" t="s">
        <v>46</v>
      </c>
      <c r="C31" s="102">
        <v>1940</v>
      </c>
      <c r="D31" s="99"/>
      <c r="E31" s="115" t="s">
        <v>149</v>
      </c>
      <c r="F31" s="115">
        <v>3</v>
      </c>
      <c r="G31" s="116">
        <v>1</v>
      </c>
      <c r="H31" s="117">
        <v>236.45</v>
      </c>
      <c r="I31" s="115">
        <v>8</v>
      </c>
      <c r="J31" s="61">
        <f>SUMIF('2020'!B:B,B31,'2020'!C:C)+SUMIF('2021'!B:B,B31,'2021'!C:C)+SUMIF('2022'!B:B,B31,'2022'!C:C)</f>
        <v>184721.46</v>
      </c>
      <c r="K31" s="106">
        <v>44925</v>
      </c>
      <c r="L31" s="118" t="s">
        <v>150</v>
      </c>
    </row>
    <row r="32" spans="1:17" ht="17.25" customHeight="1" x14ac:dyDescent="0.25">
      <c r="A32" s="96">
        <f t="shared" si="2"/>
        <v>9</v>
      </c>
      <c r="B32" s="42" t="s">
        <v>47</v>
      </c>
      <c r="C32" s="102">
        <v>1940</v>
      </c>
      <c r="D32" s="99"/>
      <c r="E32" s="115" t="s">
        <v>149</v>
      </c>
      <c r="F32" s="115">
        <v>5</v>
      </c>
      <c r="G32" s="116">
        <v>1</v>
      </c>
      <c r="H32" s="117">
        <v>2250.23</v>
      </c>
      <c r="I32" s="115">
        <v>60</v>
      </c>
      <c r="J32" s="61">
        <f>SUMIF('2020'!B:B,B32,'2020'!C:C)+SUMIF('2021'!B:B,B32,'2021'!C:C)+SUMIF('2022'!B:B,B32,'2022'!C:C)</f>
        <v>10725555</v>
      </c>
      <c r="K32" s="106">
        <v>44925</v>
      </c>
      <c r="L32" s="118" t="s">
        <v>150</v>
      </c>
    </row>
    <row r="33" spans="1:13" ht="17.25" customHeight="1" x14ac:dyDescent="0.25">
      <c r="A33" s="96">
        <f t="shared" si="2"/>
        <v>10</v>
      </c>
      <c r="B33" s="42" t="s">
        <v>48</v>
      </c>
      <c r="C33" s="102">
        <v>1940</v>
      </c>
      <c r="D33" s="99"/>
      <c r="E33" s="115" t="s">
        <v>149</v>
      </c>
      <c r="F33" s="115">
        <v>5</v>
      </c>
      <c r="G33" s="116">
        <v>1</v>
      </c>
      <c r="H33" s="117">
        <v>6787.63</v>
      </c>
      <c r="I33" s="115">
        <v>38</v>
      </c>
      <c r="J33" s="61">
        <f>SUMIF('2020'!B:B,B33,'2020'!C:C)+SUMIF('2021'!B:B,B33,'2021'!C:C)+SUMIF('2022'!B:B,B33,'2022'!C:C)</f>
        <v>6599199</v>
      </c>
      <c r="K33" s="106">
        <v>44925</v>
      </c>
      <c r="L33" s="118" t="s">
        <v>150</v>
      </c>
    </row>
    <row r="34" spans="1:13" ht="17.25" customHeight="1" x14ac:dyDescent="0.25">
      <c r="A34" s="96">
        <f t="shared" si="2"/>
        <v>11</v>
      </c>
      <c r="B34" s="42" t="s">
        <v>49</v>
      </c>
      <c r="C34" s="102">
        <v>1940</v>
      </c>
      <c r="D34" s="99"/>
      <c r="E34" s="115" t="s">
        <v>149</v>
      </c>
      <c r="F34" s="115">
        <v>4</v>
      </c>
      <c r="G34" s="116">
        <v>1</v>
      </c>
      <c r="H34" s="117">
        <v>1212.44</v>
      </c>
      <c r="I34" s="115">
        <v>12</v>
      </c>
      <c r="J34" s="61">
        <f>SUMIF('2020'!B:B,B34,'2020'!C:C)+SUMIF('2021'!B:B,B34,'2021'!C:C)+SUMIF('2022'!B:B,B34,'2022'!C:C)</f>
        <v>285479.40000000002</v>
      </c>
      <c r="K34" s="106">
        <v>44925</v>
      </c>
      <c r="L34" s="118" t="s">
        <v>150</v>
      </c>
    </row>
    <row r="35" spans="1:13" ht="17.25" customHeight="1" x14ac:dyDescent="0.25">
      <c r="A35" s="96">
        <f t="shared" si="2"/>
        <v>12</v>
      </c>
      <c r="B35" s="42" t="s">
        <v>50</v>
      </c>
      <c r="C35" s="102">
        <v>1940</v>
      </c>
      <c r="D35" s="99"/>
      <c r="E35" s="115" t="s">
        <v>149</v>
      </c>
      <c r="F35" s="115">
        <v>5</v>
      </c>
      <c r="G35" s="116"/>
      <c r="H35" s="117">
        <v>2595.7600000000002</v>
      </c>
      <c r="I35" s="115">
        <v>67</v>
      </c>
      <c r="J35" s="61">
        <f>SUMIF('2020'!B:B,B35,'2020'!C:C)+SUMIF('2021'!B:B,B35,'2021'!C:C)+SUMIF('2022'!B:B,B35,'2022'!C:C)</f>
        <v>92576.9</v>
      </c>
      <c r="K35" s="106">
        <v>44925</v>
      </c>
      <c r="L35" s="118" t="s">
        <v>150</v>
      </c>
    </row>
    <row r="36" spans="1:13" ht="17.25" customHeight="1" x14ac:dyDescent="0.25">
      <c r="A36" s="96">
        <f t="shared" si="2"/>
        <v>13</v>
      </c>
      <c r="B36" s="42" t="s">
        <v>51</v>
      </c>
      <c r="C36" s="102">
        <v>1949</v>
      </c>
      <c r="D36" s="99"/>
      <c r="E36" s="119" t="s">
        <v>149</v>
      </c>
      <c r="F36" s="115">
        <v>4</v>
      </c>
      <c r="G36" s="116">
        <v>4</v>
      </c>
      <c r="H36" s="120">
        <v>3225.8</v>
      </c>
      <c r="I36" s="115">
        <v>79</v>
      </c>
      <c r="J36" s="61">
        <f>SUMIF('2020'!B:B,B36,'2020'!C:C)+SUMIF('2021'!B:B,B36,'2021'!C:C)+SUMIF('2022'!B:B,B36,'2022'!C:C)</f>
        <v>261035.87</v>
      </c>
      <c r="K36" s="106">
        <v>44925</v>
      </c>
      <c r="L36" s="118" t="s">
        <v>150</v>
      </c>
    </row>
    <row r="37" spans="1:13" ht="17.25" customHeight="1" x14ac:dyDescent="0.25">
      <c r="A37" s="96">
        <f t="shared" si="2"/>
        <v>14</v>
      </c>
      <c r="B37" s="42" t="s">
        <v>52</v>
      </c>
      <c r="C37" s="102">
        <v>1940</v>
      </c>
      <c r="D37" s="99"/>
      <c r="E37" s="121" t="s">
        <v>149</v>
      </c>
      <c r="F37" s="121">
        <v>5</v>
      </c>
      <c r="G37" s="122">
        <v>3</v>
      </c>
      <c r="H37" s="123">
        <v>4093.62</v>
      </c>
      <c r="I37" s="121">
        <v>168</v>
      </c>
      <c r="J37" s="61">
        <f>SUMIF('2020'!B:B,B37,'2020'!C:C)+SUMIF('2021'!B:B,B37,'2021'!C:C)+SUMIF('2022'!B:B,B37,'2022'!C:C)</f>
        <v>12716820</v>
      </c>
      <c r="K37" s="106">
        <v>44925</v>
      </c>
      <c r="L37" s="118" t="s">
        <v>150</v>
      </c>
    </row>
    <row r="38" spans="1:13" ht="17.25" customHeight="1" x14ac:dyDescent="0.25">
      <c r="A38" s="96">
        <f t="shared" si="2"/>
        <v>15</v>
      </c>
      <c r="B38" s="42" t="s">
        <v>191</v>
      </c>
      <c r="C38" s="102"/>
      <c r="D38" s="99"/>
      <c r="E38" s="124"/>
      <c r="F38" s="124"/>
      <c r="G38" s="93"/>
      <c r="H38" s="125"/>
      <c r="I38" s="124"/>
      <c r="J38" s="61">
        <f>SUMIF('2020'!B:B,B38,'2020'!C:C)+SUMIF('2021'!B:B,B38,'2021'!C:C)+SUMIF('2022'!B:B,B38,'2022'!C:C)</f>
        <v>8789553</v>
      </c>
      <c r="K38" s="106">
        <v>44925</v>
      </c>
      <c r="L38" s="118" t="s">
        <v>150</v>
      </c>
    </row>
    <row r="39" spans="1:13" ht="17.25" customHeight="1" x14ac:dyDescent="0.25">
      <c r="A39" s="96">
        <f t="shared" si="2"/>
        <v>16</v>
      </c>
      <c r="B39" s="126" t="s">
        <v>192</v>
      </c>
      <c r="C39" s="127">
        <v>1940</v>
      </c>
      <c r="D39" s="128"/>
      <c r="E39" s="96" t="s">
        <v>149</v>
      </c>
      <c r="F39" s="124" t="s">
        <v>193</v>
      </c>
      <c r="G39" s="129"/>
      <c r="H39" s="96">
        <v>1638.51</v>
      </c>
      <c r="I39" s="130">
        <v>54</v>
      </c>
      <c r="J39" s="61">
        <f>SUMIF('2020'!B:B,B39,'2020'!C:C)+SUMIF('2021'!B:B,B39,'2021'!C:C)+SUMIF('2022'!B:B,B39,'2022'!C:C)</f>
        <v>9936345</v>
      </c>
      <c r="K39" s="131">
        <v>44925</v>
      </c>
      <c r="L39" s="132" t="s">
        <v>150</v>
      </c>
      <c r="M39" s="133"/>
    </row>
    <row r="40" spans="1:13" ht="17.25" customHeight="1" x14ac:dyDescent="0.25">
      <c r="A40" s="96">
        <f t="shared" si="2"/>
        <v>17</v>
      </c>
      <c r="B40" s="42" t="s">
        <v>194</v>
      </c>
      <c r="C40" s="127">
        <v>1940</v>
      </c>
      <c r="D40" s="128"/>
      <c r="E40" s="124" t="s">
        <v>149</v>
      </c>
      <c r="F40" s="124">
        <v>6</v>
      </c>
      <c r="G40" s="129"/>
      <c r="H40" s="124">
        <v>6206.68</v>
      </c>
      <c r="I40" s="130">
        <v>145</v>
      </c>
      <c r="J40" s="61">
        <f>SUMIF('2020'!B:B,B40,'2020'!C:C)+SUMIF('2021'!B:B,B40,'2021'!C:C)+SUMIF('2022'!B:B,B40,'2022'!C:C)</f>
        <v>346714.31</v>
      </c>
      <c r="K40" s="131">
        <v>44925</v>
      </c>
      <c r="L40" s="132" t="s">
        <v>150</v>
      </c>
      <c r="M40" s="133"/>
    </row>
    <row r="41" spans="1:13" ht="17.25" customHeight="1" x14ac:dyDescent="0.25">
      <c r="A41" s="96">
        <f t="shared" si="2"/>
        <v>18</v>
      </c>
      <c r="B41" s="42" t="s">
        <v>53</v>
      </c>
      <c r="C41" s="102">
        <v>1940</v>
      </c>
      <c r="D41" s="99"/>
      <c r="E41" s="124" t="s">
        <v>149</v>
      </c>
      <c r="F41" s="124">
        <v>6</v>
      </c>
      <c r="G41" s="93">
        <v>1</v>
      </c>
      <c r="H41" s="125">
        <v>2565.7800000000002</v>
      </c>
      <c r="I41" s="124">
        <v>48</v>
      </c>
      <c r="J41" s="61">
        <f>SUMIF('2020'!B:B,B41,'2020'!C:C)+SUMIF('2021'!B:B,B41,'2021'!C:C)+SUMIF('2022'!B:B,B41,'2022'!C:C)</f>
        <v>212390.56</v>
      </c>
      <c r="K41" s="106">
        <v>44925</v>
      </c>
      <c r="L41" s="118" t="s">
        <v>150</v>
      </c>
    </row>
    <row r="42" spans="1:13" ht="17.25" customHeight="1" x14ac:dyDescent="0.25">
      <c r="A42" s="96">
        <f t="shared" si="2"/>
        <v>19</v>
      </c>
      <c r="B42" s="42" t="s">
        <v>54</v>
      </c>
      <c r="C42" s="102">
        <v>1940</v>
      </c>
      <c r="D42" s="99"/>
      <c r="E42" s="134" t="s">
        <v>149</v>
      </c>
      <c r="F42" s="134">
        <v>2</v>
      </c>
      <c r="G42" s="135">
        <v>1</v>
      </c>
      <c r="H42" s="136">
        <v>888.81</v>
      </c>
      <c r="I42" s="134">
        <v>23</v>
      </c>
      <c r="J42" s="61">
        <f>SUMIF('2020'!B:B,B42,'2020'!C:C)+SUMIF('2021'!B:B,B42,'2021'!C:C)+SUMIF('2022'!B:B,B42,'2022'!C:C)</f>
        <v>252893.5</v>
      </c>
      <c r="K42" s="106">
        <v>44925</v>
      </c>
      <c r="L42" s="118" t="s">
        <v>150</v>
      </c>
    </row>
    <row r="43" spans="1:13" ht="17.25" customHeight="1" x14ac:dyDescent="0.25">
      <c r="A43" s="96">
        <f t="shared" si="2"/>
        <v>20</v>
      </c>
      <c r="B43" s="42" t="s">
        <v>195</v>
      </c>
      <c r="C43" s="102">
        <v>1940</v>
      </c>
      <c r="D43" s="99"/>
      <c r="E43" s="124" t="s">
        <v>149</v>
      </c>
      <c r="F43" s="124">
        <v>5</v>
      </c>
      <c r="G43" s="87"/>
      <c r="H43" s="124">
        <v>4734.7700000000004</v>
      </c>
      <c r="I43" s="130">
        <v>140</v>
      </c>
      <c r="J43" s="61">
        <f>SUMIF('2020'!B:B,B43,'2020'!C:C)+SUMIF('2021'!B:B,B43,'2021'!C:C)+SUMIF('2022'!B:B,B43,'2022'!C:C)</f>
        <v>405677.98</v>
      </c>
      <c r="K43" s="106">
        <v>44925</v>
      </c>
      <c r="L43" s="118" t="s">
        <v>150</v>
      </c>
    </row>
    <row r="44" spans="1:13" ht="17.25" customHeight="1" x14ac:dyDescent="0.25">
      <c r="A44" s="96">
        <f t="shared" si="2"/>
        <v>21</v>
      </c>
      <c r="B44" s="42" t="s">
        <v>55</v>
      </c>
      <c r="C44" s="102">
        <v>1907</v>
      </c>
      <c r="D44" s="99"/>
      <c r="E44" s="115" t="s">
        <v>149</v>
      </c>
      <c r="F44" s="115">
        <v>6</v>
      </c>
      <c r="G44" s="116"/>
      <c r="H44" s="117">
        <v>5516.04</v>
      </c>
      <c r="I44" s="115">
        <v>168</v>
      </c>
      <c r="J44" s="61">
        <f>SUMIF('2020'!B:B,B44,'2020'!C:C)+SUMIF('2021'!B:B,B44,'2021'!C:C)+SUMIF('2022'!B:B,B44,'2022'!C:C)</f>
        <v>138241.57</v>
      </c>
      <c r="K44" s="106">
        <v>44925</v>
      </c>
      <c r="L44" s="118" t="s">
        <v>150</v>
      </c>
    </row>
    <row r="45" spans="1:13" ht="17.25" customHeight="1" x14ac:dyDescent="0.25">
      <c r="A45" s="96">
        <f t="shared" si="2"/>
        <v>22</v>
      </c>
      <c r="B45" s="42" t="s">
        <v>56</v>
      </c>
      <c r="C45" s="102">
        <v>1940</v>
      </c>
      <c r="D45" s="99"/>
      <c r="E45" s="115" t="s">
        <v>149</v>
      </c>
      <c r="F45" s="115">
        <v>5</v>
      </c>
      <c r="G45" s="116">
        <v>2</v>
      </c>
      <c r="H45" s="117">
        <v>5683.56</v>
      </c>
      <c r="I45" s="115">
        <v>138</v>
      </c>
      <c r="J45" s="61">
        <f>SUMIF('2020'!B:B,B45,'2020'!C:C)+SUMIF('2021'!B:B,B45,'2021'!C:C)+SUMIF('2022'!B:B,B45,'2022'!C:C)</f>
        <v>748210.97</v>
      </c>
      <c r="K45" s="106">
        <v>44925</v>
      </c>
      <c r="L45" s="118" t="s">
        <v>150</v>
      </c>
    </row>
    <row r="46" spans="1:13" ht="17.25" customHeight="1" x14ac:dyDescent="0.25">
      <c r="A46" s="96">
        <f t="shared" si="2"/>
        <v>23</v>
      </c>
      <c r="B46" s="42" t="s">
        <v>57</v>
      </c>
      <c r="C46" s="102">
        <v>1936</v>
      </c>
      <c r="D46" s="99"/>
      <c r="E46" s="115" t="s">
        <v>149</v>
      </c>
      <c r="F46" s="115">
        <v>6</v>
      </c>
      <c r="G46" s="116"/>
      <c r="H46" s="117">
        <v>8372.7199999999993</v>
      </c>
      <c r="I46" s="115">
        <v>200</v>
      </c>
      <c r="J46" s="61">
        <f>SUMIF('2020'!B:B,B46,'2020'!C:C)+SUMIF('2021'!B:B,B46,'2021'!C:C)+SUMIF('2022'!B:B,B46,'2022'!C:C)</f>
        <v>850208.2</v>
      </c>
      <c r="K46" s="106">
        <v>44925</v>
      </c>
      <c r="L46" s="118" t="s">
        <v>150</v>
      </c>
    </row>
    <row r="47" spans="1:13" ht="17.25" customHeight="1" x14ac:dyDescent="0.25">
      <c r="A47" s="96">
        <f t="shared" si="2"/>
        <v>24</v>
      </c>
      <c r="B47" s="42" t="s">
        <v>58</v>
      </c>
      <c r="C47" s="102">
        <v>1940</v>
      </c>
      <c r="D47" s="99"/>
      <c r="E47" s="115" t="s">
        <v>149</v>
      </c>
      <c r="F47" s="115">
        <v>4</v>
      </c>
      <c r="G47" s="116">
        <v>2</v>
      </c>
      <c r="H47" s="117">
        <v>1280.56</v>
      </c>
      <c r="I47" s="115">
        <v>13</v>
      </c>
      <c r="J47" s="61">
        <f>SUMIF('2020'!B:B,B47,'2020'!C:C)+SUMIF('2021'!B:B,B47,'2021'!C:C)+SUMIF('2022'!B:B,B47,'2022'!C:C)</f>
        <v>282050.56</v>
      </c>
      <c r="K47" s="106">
        <v>44925</v>
      </c>
      <c r="L47" s="118" t="s">
        <v>150</v>
      </c>
    </row>
    <row r="48" spans="1:13" ht="17.25" customHeight="1" x14ac:dyDescent="0.25">
      <c r="A48" s="96">
        <f t="shared" si="2"/>
        <v>25</v>
      </c>
      <c r="B48" s="42" t="s">
        <v>59</v>
      </c>
      <c r="C48" s="102">
        <v>1940</v>
      </c>
      <c r="D48" s="99"/>
      <c r="E48" s="115" t="s">
        <v>149</v>
      </c>
      <c r="F48" s="115">
        <v>6</v>
      </c>
      <c r="G48" s="116"/>
      <c r="H48" s="117">
        <v>8725.25</v>
      </c>
      <c r="I48" s="115">
        <v>155</v>
      </c>
      <c r="J48" s="61">
        <f>SUMIF('2020'!B:B,B48,'2020'!C:C)+SUMIF('2021'!B:B,B48,'2021'!C:C)+SUMIF('2022'!B:B,B48,'2022'!C:C)</f>
        <v>262615.86</v>
      </c>
      <c r="K48" s="106">
        <v>44925</v>
      </c>
      <c r="L48" s="118" t="s">
        <v>150</v>
      </c>
    </row>
    <row r="49" spans="1:12" ht="17.25" customHeight="1" x14ac:dyDescent="0.25">
      <c r="A49" s="96">
        <f t="shared" si="2"/>
        <v>26</v>
      </c>
      <c r="B49" s="42" t="s">
        <v>60</v>
      </c>
      <c r="C49" s="102">
        <v>1940</v>
      </c>
      <c r="D49" s="99"/>
      <c r="E49" s="115" t="s">
        <v>149</v>
      </c>
      <c r="F49" s="115">
        <v>4</v>
      </c>
      <c r="G49" s="116">
        <v>3</v>
      </c>
      <c r="H49" s="117">
        <v>1229.72</v>
      </c>
      <c r="I49" s="115">
        <v>80</v>
      </c>
      <c r="J49" s="61">
        <f>SUMIF('2020'!B:B,B49,'2020'!C:C)+SUMIF('2021'!B:B,B49,'2021'!C:C)+SUMIF('2022'!B:B,B49,'2022'!C:C)</f>
        <v>254784.49</v>
      </c>
      <c r="K49" s="106">
        <v>44925</v>
      </c>
      <c r="L49" s="118" t="s">
        <v>150</v>
      </c>
    </row>
    <row r="50" spans="1:12" ht="17.25" customHeight="1" x14ac:dyDescent="0.25">
      <c r="A50" s="96">
        <f t="shared" si="2"/>
        <v>27</v>
      </c>
      <c r="B50" s="42" t="s">
        <v>61</v>
      </c>
      <c r="C50" s="102">
        <v>1940</v>
      </c>
      <c r="D50" s="99"/>
      <c r="E50" s="115" t="s">
        <v>149</v>
      </c>
      <c r="F50" s="115">
        <v>6</v>
      </c>
      <c r="G50" s="116">
        <v>6</v>
      </c>
      <c r="H50" s="117">
        <v>6150.4</v>
      </c>
      <c r="I50" s="115">
        <v>193</v>
      </c>
      <c r="J50" s="61">
        <f>SUMIF('2020'!B:B,B50,'2020'!C:C)+SUMIF('2021'!B:B,B50,'2021'!C:C)+SUMIF('2022'!B:B,B50,'2022'!C:C)</f>
        <v>16740945</v>
      </c>
      <c r="K50" s="106">
        <v>44925</v>
      </c>
      <c r="L50" s="118" t="s">
        <v>150</v>
      </c>
    </row>
    <row r="51" spans="1:12" ht="17.25" customHeight="1" x14ac:dyDescent="0.25">
      <c r="A51" s="96">
        <f t="shared" si="2"/>
        <v>28</v>
      </c>
      <c r="B51" s="42" t="s">
        <v>62</v>
      </c>
      <c r="C51" s="102">
        <v>1940</v>
      </c>
      <c r="D51" s="99"/>
      <c r="E51" s="115" t="s">
        <v>149</v>
      </c>
      <c r="F51" s="115">
        <v>3</v>
      </c>
      <c r="G51" s="116">
        <v>1</v>
      </c>
      <c r="H51" s="117">
        <v>816.5</v>
      </c>
      <c r="I51" s="115">
        <v>34</v>
      </c>
      <c r="J51" s="61">
        <f>SUMIF('2020'!B:B,B51,'2020'!C:C)+SUMIF('2021'!B:B,B51,'2021'!C:C)+SUMIF('2022'!B:B,B51,'2022'!C:C)</f>
        <v>130000</v>
      </c>
      <c r="K51" s="106">
        <v>44925</v>
      </c>
      <c r="L51" s="118" t="s">
        <v>150</v>
      </c>
    </row>
    <row r="52" spans="1:12" ht="17.25" customHeight="1" x14ac:dyDescent="0.25">
      <c r="A52" s="96">
        <f t="shared" si="2"/>
        <v>29</v>
      </c>
      <c r="B52" s="42" t="s">
        <v>63</v>
      </c>
      <c r="C52" s="102">
        <v>1940</v>
      </c>
      <c r="D52" s="99"/>
      <c r="E52" s="115" t="s">
        <v>149</v>
      </c>
      <c r="F52" s="115">
        <v>3</v>
      </c>
      <c r="G52" s="116">
        <v>2</v>
      </c>
      <c r="H52" s="117">
        <v>787.54</v>
      </c>
      <c r="I52" s="115">
        <v>31</v>
      </c>
      <c r="J52" s="61">
        <f>SUMIF('2020'!B:B,B52,'2020'!C:C)+SUMIF('2021'!B:B,B52,'2021'!C:C)+SUMIF('2022'!B:B,B52,'2022'!C:C)</f>
        <v>210996.43</v>
      </c>
      <c r="K52" s="106">
        <v>44925</v>
      </c>
      <c r="L52" s="118" t="s">
        <v>150</v>
      </c>
    </row>
    <row r="53" spans="1:12" ht="17.25" customHeight="1" x14ac:dyDescent="0.25">
      <c r="A53" s="96">
        <f t="shared" si="2"/>
        <v>30</v>
      </c>
      <c r="B53" s="42" t="s">
        <v>64</v>
      </c>
      <c r="C53" s="102">
        <v>1940</v>
      </c>
      <c r="D53" s="99"/>
      <c r="E53" s="115" t="s">
        <v>151</v>
      </c>
      <c r="F53" s="115">
        <v>1</v>
      </c>
      <c r="G53" s="116">
        <v>1</v>
      </c>
      <c r="H53" s="117">
        <v>177.66</v>
      </c>
      <c r="I53" s="115">
        <v>12</v>
      </c>
      <c r="J53" s="61">
        <f>SUMIF('2020'!B:B,B53,'2020'!C:C)+SUMIF('2021'!B:B,B53,'2021'!C:C)+SUMIF('2022'!B:B,B53,'2022'!C:C)</f>
        <v>79814.12</v>
      </c>
      <c r="K53" s="106">
        <v>44925</v>
      </c>
      <c r="L53" s="118" t="s">
        <v>150</v>
      </c>
    </row>
    <row r="54" spans="1:12" ht="17.25" customHeight="1" x14ac:dyDescent="0.25">
      <c r="A54" s="96">
        <f t="shared" si="2"/>
        <v>31</v>
      </c>
      <c r="B54" s="42" t="s">
        <v>65</v>
      </c>
      <c r="C54" s="102">
        <v>1951</v>
      </c>
      <c r="D54" s="99"/>
      <c r="E54" s="115" t="s">
        <v>149</v>
      </c>
      <c r="F54" s="115">
        <v>4</v>
      </c>
      <c r="G54" s="116">
        <v>1</v>
      </c>
      <c r="H54" s="117">
        <v>607.92999999999995</v>
      </c>
      <c r="I54" s="115">
        <v>28</v>
      </c>
      <c r="J54" s="61">
        <f>SUMIF('2020'!B:B,B54,'2020'!C:C)+SUMIF('2021'!B:B,B54,'2021'!C:C)+SUMIF('2022'!B:B,B54,'2022'!C:C)</f>
        <v>215472.84</v>
      </c>
      <c r="K54" s="106">
        <v>44925</v>
      </c>
      <c r="L54" s="118" t="s">
        <v>150</v>
      </c>
    </row>
    <row r="55" spans="1:12" ht="17.25" customHeight="1" x14ac:dyDescent="0.25">
      <c r="A55" s="96">
        <f t="shared" si="2"/>
        <v>32</v>
      </c>
      <c r="B55" s="42" t="s">
        <v>66</v>
      </c>
      <c r="C55" s="102">
        <v>1940</v>
      </c>
      <c r="D55" s="99"/>
      <c r="E55" s="115" t="s">
        <v>151</v>
      </c>
      <c r="F55" s="115">
        <v>1</v>
      </c>
      <c r="G55" s="116">
        <v>1</v>
      </c>
      <c r="H55" s="117">
        <v>223.4</v>
      </c>
      <c r="I55" s="115">
        <v>13</v>
      </c>
      <c r="J55" s="61">
        <f>SUMIF('2020'!B:B,B55,'2020'!C:C)+SUMIF('2021'!B:B,B55,'2021'!C:C)+SUMIF('2022'!B:B,B55,'2022'!C:C)</f>
        <v>79814.12</v>
      </c>
      <c r="K55" s="106">
        <v>44925</v>
      </c>
      <c r="L55" s="118" t="s">
        <v>150</v>
      </c>
    </row>
    <row r="56" spans="1:12" ht="17.25" customHeight="1" x14ac:dyDescent="0.25">
      <c r="A56" s="96">
        <f t="shared" si="2"/>
        <v>33</v>
      </c>
      <c r="B56" s="42" t="s">
        <v>67</v>
      </c>
      <c r="C56" s="102">
        <v>1940</v>
      </c>
      <c r="D56" s="99"/>
      <c r="E56" s="115" t="s">
        <v>149</v>
      </c>
      <c r="F56" s="115">
        <v>3</v>
      </c>
      <c r="G56" s="116">
        <v>1</v>
      </c>
      <c r="H56" s="117">
        <v>448</v>
      </c>
      <c r="I56" s="115">
        <v>15</v>
      </c>
      <c r="J56" s="61">
        <f>SUMIF('2020'!B:B,B56,'2020'!C:C)+SUMIF('2021'!B:B,B56,'2021'!C:C)+SUMIF('2022'!B:B,B56,'2022'!C:C)</f>
        <v>195166.6</v>
      </c>
      <c r="K56" s="106">
        <v>44925</v>
      </c>
      <c r="L56" s="118" t="s">
        <v>150</v>
      </c>
    </row>
    <row r="57" spans="1:12" ht="17.25" customHeight="1" x14ac:dyDescent="0.25">
      <c r="A57" s="96">
        <f t="shared" si="2"/>
        <v>34</v>
      </c>
      <c r="B57" s="42" t="s">
        <v>68</v>
      </c>
      <c r="C57" s="102">
        <v>1940</v>
      </c>
      <c r="D57" s="99"/>
      <c r="E57" s="115" t="s">
        <v>149</v>
      </c>
      <c r="F57" s="115">
        <v>3</v>
      </c>
      <c r="G57" s="116">
        <v>1</v>
      </c>
      <c r="H57" s="117">
        <v>581.20000000000005</v>
      </c>
      <c r="I57" s="115">
        <v>14</v>
      </c>
      <c r="J57" s="61">
        <f>SUMIF('2020'!B:B,B57,'2020'!C:C)+SUMIF('2021'!B:B,B57,'2021'!C:C)+SUMIF('2022'!B:B,B57,'2022'!C:C)</f>
        <v>183926.82</v>
      </c>
      <c r="K57" s="106">
        <v>44925</v>
      </c>
      <c r="L57" s="118" t="s">
        <v>150</v>
      </c>
    </row>
    <row r="58" spans="1:12" ht="17.25" customHeight="1" x14ac:dyDescent="0.25">
      <c r="A58" s="96">
        <f t="shared" si="2"/>
        <v>35</v>
      </c>
      <c r="B58" s="42" t="s">
        <v>69</v>
      </c>
      <c r="C58" s="102">
        <v>1940</v>
      </c>
      <c r="D58" s="99"/>
      <c r="E58" s="115" t="s">
        <v>149</v>
      </c>
      <c r="F58" s="115">
        <v>4</v>
      </c>
      <c r="G58" s="116">
        <v>2</v>
      </c>
      <c r="H58" s="117">
        <v>1095.81</v>
      </c>
      <c r="I58" s="115">
        <v>41</v>
      </c>
      <c r="J58" s="61">
        <f>SUMIF('2020'!B:B,B58,'2020'!C:C)+SUMIF('2021'!B:B,B58,'2021'!C:C)+SUMIF('2022'!B:B,B58,'2022'!C:C)</f>
        <v>261695.57</v>
      </c>
      <c r="K58" s="106">
        <v>44925</v>
      </c>
      <c r="L58" s="118" t="s">
        <v>150</v>
      </c>
    </row>
    <row r="59" spans="1:12" ht="17.25" customHeight="1" x14ac:dyDescent="0.25">
      <c r="A59" s="96">
        <f t="shared" si="2"/>
        <v>36</v>
      </c>
      <c r="B59" s="42" t="s">
        <v>70</v>
      </c>
      <c r="C59" s="102">
        <v>1940</v>
      </c>
      <c r="D59" s="99"/>
      <c r="E59" s="115" t="s">
        <v>149</v>
      </c>
      <c r="F59" s="115">
        <v>5</v>
      </c>
      <c r="G59" s="116"/>
      <c r="H59" s="117">
        <v>7064.24</v>
      </c>
      <c r="I59" s="115">
        <v>148</v>
      </c>
      <c r="J59" s="61">
        <f>SUMIF('2020'!B:B,B59,'2020'!C:C)+SUMIF('2021'!B:B,B59,'2021'!C:C)+SUMIF('2022'!B:B,B59,'2022'!C:C)</f>
        <v>368028.01</v>
      </c>
      <c r="K59" s="106">
        <v>44925</v>
      </c>
      <c r="L59" s="118" t="s">
        <v>150</v>
      </c>
    </row>
    <row r="60" spans="1:12" ht="17.25" customHeight="1" x14ac:dyDescent="0.25">
      <c r="A60" s="96">
        <f t="shared" si="2"/>
        <v>37</v>
      </c>
      <c r="B60" s="42" t="s">
        <v>71</v>
      </c>
      <c r="C60" s="102">
        <v>1940</v>
      </c>
      <c r="D60" s="99"/>
      <c r="E60" s="115" t="s">
        <v>149</v>
      </c>
      <c r="F60" s="115">
        <v>4</v>
      </c>
      <c r="G60" s="116"/>
      <c r="H60" s="117">
        <v>2011.54</v>
      </c>
      <c r="I60" s="115">
        <v>42</v>
      </c>
      <c r="J60" s="61">
        <f>SUMIF('2020'!B:B,B60,'2020'!C:C)+SUMIF('2021'!B:B,B60,'2021'!C:C)+SUMIF('2022'!B:B,B60,'2022'!C:C)</f>
        <v>65888.710000000006</v>
      </c>
      <c r="K60" s="106">
        <v>44925</v>
      </c>
      <c r="L60" s="118" t="s">
        <v>150</v>
      </c>
    </row>
    <row r="61" spans="1:12" ht="17.25" customHeight="1" x14ac:dyDescent="0.25">
      <c r="A61" s="96">
        <f t="shared" si="2"/>
        <v>38</v>
      </c>
      <c r="B61" s="42" t="s">
        <v>72</v>
      </c>
      <c r="C61" s="102">
        <v>1940</v>
      </c>
      <c r="D61" s="99"/>
      <c r="E61" s="119" t="s">
        <v>149</v>
      </c>
      <c r="F61" s="115">
        <v>4</v>
      </c>
      <c r="G61" s="116">
        <v>1</v>
      </c>
      <c r="H61" s="117">
        <v>804.66</v>
      </c>
      <c r="I61" s="119">
        <v>46</v>
      </c>
      <c r="J61" s="61">
        <f>SUMIF('2020'!B:B,B61,'2020'!C:C)+SUMIF('2021'!B:B,B61,'2021'!C:C)+SUMIF('2022'!B:B,B61,'2022'!C:C)</f>
        <v>235086.07999999999</v>
      </c>
      <c r="K61" s="106">
        <v>44925</v>
      </c>
      <c r="L61" s="118" t="s">
        <v>150</v>
      </c>
    </row>
    <row r="62" spans="1:12" ht="17.25" customHeight="1" x14ac:dyDescent="0.25">
      <c r="A62" s="96">
        <f t="shared" si="2"/>
        <v>39</v>
      </c>
      <c r="B62" s="42" t="s">
        <v>73</v>
      </c>
      <c r="C62" s="102">
        <v>1940</v>
      </c>
      <c r="D62" s="99"/>
      <c r="E62" s="119" t="s">
        <v>149</v>
      </c>
      <c r="F62" s="115">
        <v>2</v>
      </c>
      <c r="G62" s="116">
        <v>1</v>
      </c>
      <c r="H62" s="117">
        <v>788.62</v>
      </c>
      <c r="I62" s="119">
        <v>12</v>
      </c>
      <c r="J62" s="61">
        <f>SUMIF('2020'!B:B,B62,'2020'!C:C)+SUMIF('2021'!B:B,B62,'2021'!C:C)+SUMIF('2022'!B:B,B62,'2022'!C:C)</f>
        <v>198160.81</v>
      </c>
      <c r="K62" s="106">
        <v>44925</v>
      </c>
      <c r="L62" s="118" t="s">
        <v>150</v>
      </c>
    </row>
    <row r="63" spans="1:12" ht="17.25" customHeight="1" x14ac:dyDescent="0.25">
      <c r="A63" s="96">
        <f t="shared" si="2"/>
        <v>40</v>
      </c>
      <c r="B63" s="42" t="s">
        <v>74</v>
      </c>
      <c r="C63" s="102">
        <v>1940</v>
      </c>
      <c r="D63" s="99"/>
      <c r="E63" s="119" t="s">
        <v>149</v>
      </c>
      <c r="F63" s="115">
        <v>2</v>
      </c>
      <c r="G63" s="116">
        <v>1</v>
      </c>
      <c r="H63" s="117">
        <v>452.05</v>
      </c>
      <c r="I63" s="119">
        <v>11</v>
      </c>
      <c r="J63" s="61">
        <f>SUMIF('2020'!B:B,B63,'2020'!C:C)+SUMIF('2021'!B:B,B63,'2021'!C:C)+SUMIF('2022'!B:B,B63,'2022'!C:C)</f>
        <v>178404</v>
      </c>
      <c r="K63" s="106">
        <v>44925</v>
      </c>
      <c r="L63" s="118" t="s">
        <v>150</v>
      </c>
    </row>
    <row r="64" spans="1:12" ht="17.25" customHeight="1" x14ac:dyDescent="0.25">
      <c r="A64" s="96">
        <f t="shared" si="2"/>
        <v>41</v>
      </c>
      <c r="B64" s="42" t="s">
        <v>75</v>
      </c>
      <c r="C64" s="102">
        <v>1940</v>
      </c>
      <c r="D64" s="99"/>
      <c r="E64" s="115" t="s">
        <v>149</v>
      </c>
      <c r="F64" s="115">
        <v>2</v>
      </c>
      <c r="G64" s="116">
        <v>2</v>
      </c>
      <c r="H64" s="117">
        <v>659.71</v>
      </c>
      <c r="I64" s="115">
        <v>26</v>
      </c>
      <c r="J64" s="61">
        <f>SUMIF('2020'!B:B,B64,'2020'!C:C)+SUMIF('2021'!B:B,B64,'2021'!C:C)+SUMIF('2022'!B:B,B64,'2022'!C:C)</f>
        <v>209958.19</v>
      </c>
      <c r="K64" s="106">
        <v>44925</v>
      </c>
      <c r="L64" s="118" t="s">
        <v>150</v>
      </c>
    </row>
    <row r="65" spans="1:12" ht="17.25" customHeight="1" x14ac:dyDescent="0.25">
      <c r="A65" s="96">
        <f t="shared" si="2"/>
        <v>42</v>
      </c>
      <c r="B65" s="42" t="s">
        <v>76</v>
      </c>
      <c r="C65" s="102">
        <v>1940</v>
      </c>
      <c r="D65" s="99"/>
      <c r="E65" s="115" t="s">
        <v>149</v>
      </c>
      <c r="F65" s="115" t="s">
        <v>156</v>
      </c>
      <c r="G65" s="116">
        <v>2</v>
      </c>
      <c r="H65" s="117">
        <v>1482.74</v>
      </c>
      <c r="I65" s="115">
        <v>42</v>
      </c>
      <c r="J65" s="61">
        <f>SUMIF('2020'!B:B,B65,'2020'!C:C)+SUMIF('2021'!B:B,B65,'2021'!C:C)+SUMIF('2022'!B:B,B65,'2022'!C:C)</f>
        <v>235693.44</v>
      </c>
      <c r="K65" s="106">
        <v>44925</v>
      </c>
      <c r="L65" s="118" t="s">
        <v>150</v>
      </c>
    </row>
    <row r="66" spans="1:12" ht="17.25" customHeight="1" x14ac:dyDescent="0.25">
      <c r="A66" s="96">
        <f t="shared" si="2"/>
        <v>43</v>
      </c>
      <c r="B66" s="42" t="s">
        <v>77</v>
      </c>
      <c r="C66" s="102">
        <v>1940</v>
      </c>
      <c r="D66" s="99"/>
      <c r="E66" s="115" t="s">
        <v>149</v>
      </c>
      <c r="F66" s="115" t="s">
        <v>156</v>
      </c>
      <c r="G66" s="116">
        <v>1</v>
      </c>
      <c r="H66" s="117">
        <v>478.21</v>
      </c>
      <c r="I66" s="115">
        <v>22</v>
      </c>
      <c r="J66" s="61">
        <f>SUMIF('2020'!B:B,B66,'2020'!C:C)+SUMIF('2021'!B:B,B66,'2021'!C:C)+SUMIF('2022'!B:B,B66,'2022'!C:C)</f>
        <v>187890.22</v>
      </c>
      <c r="K66" s="106">
        <v>44925</v>
      </c>
      <c r="L66" s="118" t="s">
        <v>150</v>
      </c>
    </row>
    <row r="67" spans="1:12" ht="17.25" customHeight="1" x14ac:dyDescent="0.25">
      <c r="A67" s="96">
        <f t="shared" si="2"/>
        <v>44</v>
      </c>
      <c r="B67" s="42" t="s">
        <v>78</v>
      </c>
      <c r="C67" s="102">
        <v>1940</v>
      </c>
      <c r="D67" s="99"/>
      <c r="E67" s="119" t="s">
        <v>149</v>
      </c>
      <c r="F67" s="115">
        <v>2</v>
      </c>
      <c r="G67" s="116">
        <v>1</v>
      </c>
      <c r="H67" s="120">
        <v>425.8</v>
      </c>
      <c r="I67" s="115">
        <v>17</v>
      </c>
      <c r="J67" s="61">
        <f>SUMIF('2020'!B:B,B67,'2020'!C:C)+SUMIF('2021'!B:B,B67,'2021'!C:C)+SUMIF('2022'!B:B,B67,'2022'!C:C)</f>
        <v>179187.68</v>
      </c>
      <c r="K67" s="106">
        <v>44925</v>
      </c>
      <c r="L67" s="118" t="s">
        <v>150</v>
      </c>
    </row>
    <row r="68" spans="1:12" ht="17.25" customHeight="1" x14ac:dyDescent="0.25">
      <c r="A68" s="96">
        <f t="shared" si="2"/>
        <v>45</v>
      </c>
      <c r="B68" s="42" t="s">
        <v>79</v>
      </c>
      <c r="C68" s="102">
        <v>1940</v>
      </c>
      <c r="D68" s="99"/>
      <c r="E68" s="115" t="s">
        <v>149</v>
      </c>
      <c r="F68" s="115">
        <v>3</v>
      </c>
      <c r="G68" s="116">
        <v>2</v>
      </c>
      <c r="H68" s="117">
        <v>1273.8800000000001</v>
      </c>
      <c r="I68" s="115">
        <v>58</v>
      </c>
      <c r="J68" s="61">
        <f>SUMIF('2020'!B:B,B68,'2020'!C:C)+SUMIF('2021'!B:B,B68,'2021'!C:C)+SUMIF('2022'!B:B,B68,'2022'!C:C)</f>
        <v>248708.08</v>
      </c>
      <c r="K68" s="106">
        <v>44925</v>
      </c>
      <c r="L68" s="118" t="s">
        <v>150</v>
      </c>
    </row>
    <row r="69" spans="1:12" ht="17.25" customHeight="1" x14ac:dyDescent="0.25">
      <c r="A69" s="96">
        <f t="shared" si="2"/>
        <v>46</v>
      </c>
      <c r="B69" s="42" t="s">
        <v>80</v>
      </c>
      <c r="C69" s="102">
        <v>1940</v>
      </c>
      <c r="D69" s="99"/>
      <c r="E69" s="115" t="s">
        <v>149</v>
      </c>
      <c r="F69" s="115">
        <v>4</v>
      </c>
      <c r="G69" s="116">
        <v>1</v>
      </c>
      <c r="H69" s="117">
        <v>2005.54</v>
      </c>
      <c r="I69" s="115">
        <v>74</v>
      </c>
      <c r="J69" s="61">
        <f>SUMIF('2020'!B:B,B69,'2020'!C:C)+SUMIF('2021'!B:B,B69,'2021'!C:C)+SUMIF('2022'!B:B,B69,'2022'!C:C)</f>
        <v>415046.23</v>
      </c>
      <c r="K69" s="106">
        <v>44925</v>
      </c>
      <c r="L69" s="118" t="s">
        <v>150</v>
      </c>
    </row>
    <row r="70" spans="1:12" ht="17.25" customHeight="1" x14ac:dyDescent="0.25">
      <c r="A70" s="96">
        <f t="shared" si="2"/>
        <v>47</v>
      </c>
      <c r="B70" s="42" t="s">
        <v>81</v>
      </c>
      <c r="C70" s="102">
        <v>1940</v>
      </c>
      <c r="D70" s="99"/>
      <c r="E70" s="119" t="s">
        <v>149</v>
      </c>
      <c r="F70" s="115">
        <v>4</v>
      </c>
      <c r="G70" s="116">
        <v>1</v>
      </c>
      <c r="H70" s="120">
        <v>2142.88</v>
      </c>
      <c r="I70" s="115">
        <v>66</v>
      </c>
      <c r="J70" s="61">
        <f>SUMIF('2020'!B:B,B70,'2020'!C:C)+SUMIF('2021'!B:B,B70,'2021'!C:C)+SUMIF('2022'!B:B,B70,'2022'!C:C)</f>
        <v>9663262</v>
      </c>
      <c r="K70" s="106">
        <v>44925</v>
      </c>
      <c r="L70" s="118" t="s">
        <v>150</v>
      </c>
    </row>
    <row r="71" spans="1:12" ht="17.25" customHeight="1" x14ac:dyDescent="0.25">
      <c r="A71" s="96">
        <f t="shared" si="2"/>
        <v>48</v>
      </c>
      <c r="B71" s="42" t="s">
        <v>82</v>
      </c>
      <c r="C71" s="102">
        <v>1940</v>
      </c>
      <c r="D71" s="99"/>
      <c r="E71" s="115" t="s">
        <v>149</v>
      </c>
      <c r="F71" s="115">
        <v>5</v>
      </c>
      <c r="G71" s="116">
        <v>1</v>
      </c>
      <c r="H71" s="117">
        <v>925.56</v>
      </c>
      <c r="I71" s="115">
        <v>44</v>
      </c>
      <c r="J71" s="61">
        <f>SUMIF('2020'!B:B,B71,'2020'!C:C)+SUMIF('2021'!B:B,B71,'2021'!C:C)+SUMIF('2022'!B:B,B71,'2022'!C:C)</f>
        <v>301304.05</v>
      </c>
      <c r="K71" s="106">
        <v>44925</v>
      </c>
      <c r="L71" s="118" t="s">
        <v>150</v>
      </c>
    </row>
    <row r="72" spans="1:12" ht="17.25" customHeight="1" x14ac:dyDescent="0.25">
      <c r="A72" s="96">
        <f t="shared" si="2"/>
        <v>49</v>
      </c>
      <c r="B72" s="42" t="s">
        <v>83</v>
      </c>
      <c r="C72" s="102">
        <v>1940</v>
      </c>
      <c r="D72" s="99"/>
      <c r="E72" s="115" t="s">
        <v>149</v>
      </c>
      <c r="F72" s="115">
        <v>3</v>
      </c>
      <c r="G72" s="116">
        <v>1</v>
      </c>
      <c r="H72" s="117">
        <v>1582.4</v>
      </c>
      <c r="I72" s="115">
        <v>24</v>
      </c>
      <c r="J72" s="61">
        <f>SUMIF('2020'!B:B,B72,'2020'!C:C)+SUMIF('2021'!B:B,B72,'2021'!C:C)+SUMIF('2022'!B:B,B72,'2022'!C:C)</f>
        <v>288179.18</v>
      </c>
      <c r="K72" s="106">
        <v>44925</v>
      </c>
      <c r="L72" s="118" t="s">
        <v>150</v>
      </c>
    </row>
    <row r="73" spans="1:12" ht="17.25" customHeight="1" x14ac:dyDescent="0.25">
      <c r="A73" s="96">
        <f t="shared" si="2"/>
        <v>50</v>
      </c>
      <c r="B73" s="42" t="s">
        <v>84</v>
      </c>
      <c r="C73" s="102">
        <v>1940</v>
      </c>
      <c r="D73" s="99"/>
      <c r="E73" s="115" t="s">
        <v>149</v>
      </c>
      <c r="F73" s="115">
        <v>4</v>
      </c>
      <c r="G73" s="116"/>
      <c r="H73" s="117">
        <v>3612.4</v>
      </c>
      <c r="I73" s="115">
        <v>103</v>
      </c>
      <c r="J73" s="61">
        <f>SUMIF('2020'!B:B,B73,'2020'!C:C)+SUMIF('2021'!B:B,B73,'2021'!C:C)+SUMIF('2022'!B:B,B73,'2022'!C:C)</f>
        <v>2822646</v>
      </c>
      <c r="K73" s="106">
        <v>44925</v>
      </c>
      <c r="L73" s="118" t="s">
        <v>150</v>
      </c>
    </row>
    <row r="74" spans="1:12" ht="17.25" customHeight="1" x14ac:dyDescent="0.25">
      <c r="A74" s="96">
        <f t="shared" si="2"/>
        <v>51</v>
      </c>
      <c r="B74" s="42" t="s">
        <v>85</v>
      </c>
      <c r="C74" s="102">
        <v>1940</v>
      </c>
      <c r="D74" s="99"/>
      <c r="E74" s="115" t="s">
        <v>149</v>
      </c>
      <c r="F74" s="115">
        <v>5</v>
      </c>
      <c r="G74" s="116">
        <v>1</v>
      </c>
      <c r="H74" s="117">
        <v>1592.84</v>
      </c>
      <c r="I74" s="115">
        <v>41</v>
      </c>
      <c r="J74" s="61">
        <f>SUMIF('2020'!B:B,B74,'2020'!C:C)+SUMIF('2021'!B:B,B74,'2021'!C:C)+SUMIF('2022'!B:B,B74,'2022'!C:C)</f>
        <v>316870.8</v>
      </c>
      <c r="K74" s="106">
        <v>44925</v>
      </c>
      <c r="L74" s="118" t="s">
        <v>150</v>
      </c>
    </row>
    <row r="75" spans="1:12" ht="17.25" customHeight="1" x14ac:dyDescent="0.25">
      <c r="A75" s="96">
        <f t="shared" si="2"/>
        <v>52</v>
      </c>
      <c r="B75" s="42" t="s">
        <v>86</v>
      </c>
      <c r="C75" s="102">
        <v>1940</v>
      </c>
      <c r="D75" s="99"/>
      <c r="E75" s="115" t="s">
        <v>149</v>
      </c>
      <c r="F75" s="115">
        <v>1</v>
      </c>
      <c r="G75" s="116">
        <v>1</v>
      </c>
      <c r="H75" s="117">
        <v>490.1</v>
      </c>
      <c r="I75" s="115">
        <v>10</v>
      </c>
      <c r="J75" s="61">
        <f>SUMIF('2020'!B:B,B75,'2020'!C:C)+SUMIF('2021'!B:B,B75,'2021'!C:C)+SUMIF('2022'!B:B,B75,'2022'!C:C)</f>
        <v>130000</v>
      </c>
      <c r="K75" s="106">
        <v>44925</v>
      </c>
      <c r="L75" s="118" t="s">
        <v>150</v>
      </c>
    </row>
    <row r="76" spans="1:12" ht="17.25" customHeight="1" x14ac:dyDescent="0.25">
      <c r="A76" s="96">
        <f t="shared" si="2"/>
        <v>53</v>
      </c>
      <c r="B76" s="42" t="s">
        <v>87</v>
      </c>
      <c r="C76" s="102">
        <v>1940</v>
      </c>
      <c r="D76" s="99"/>
      <c r="E76" s="115" t="s">
        <v>149</v>
      </c>
      <c r="F76" s="115">
        <v>3</v>
      </c>
      <c r="G76" s="116">
        <v>1</v>
      </c>
      <c r="H76" s="117">
        <v>456.7</v>
      </c>
      <c r="I76" s="115">
        <v>9</v>
      </c>
      <c r="J76" s="61">
        <f>SUMIF('2020'!B:B,B76,'2020'!C:C)+SUMIF('2021'!B:B,B76,'2021'!C:C)+SUMIF('2022'!B:B,B76,'2022'!C:C)</f>
        <v>210541.01</v>
      </c>
      <c r="K76" s="106">
        <v>44925</v>
      </c>
      <c r="L76" s="118" t="s">
        <v>150</v>
      </c>
    </row>
    <row r="77" spans="1:12" ht="17.25" customHeight="1" x14ac:dyDescent="0.25">
      <c r="A77" s="96">
        <f t="shared" si="2"/>
        <v>54</v>
      </c>
      <c r="B77" s="42" t="s">
        <v>88</v>
      </c>
      <c r="C77" s="102">
        <v>1940</v>
      </c>
      <c r="D77" s="99"/>
      <c r="E77" s="115" t="s">
        <v>149</v>
      </c>
      <c r="F77" s="115">
        <v>4</v>
      </c>
      <c r="G77" s="116">
        <v>2</v>
      </c>
      <c r="H77" s="117">
        <v>1734.66</v>
      </c>
      <c r="I77" s="115">
        <v>48</v>
      </c>
      <c r="J77" s="61">
        <f>SUMIF('2020'!B:B,B77,'2020'!C:C)+SUMIF('2021'!B:B,B77,'2021'!C:C)+SUMIF('2022'!B:B,B77,'2022'!C:C)</f>
        <v>10022323</v>
      </c>
      <c r="K77" s="106">
        <v>44925</v>
      </c>
      <c r="L77" s="118" t="s">
        <v>150</v>
      </c>
    </row>
    <row r="78" spans="1:12" ht="17.25" customHeight="1" x14ac:dyDescent="0.25">
      <c r="A78" s="96">
        <f t="shared" si="2"/>
        <v>55</v>
      </c>
      <c r="B78" s="42" t="s">
        <v>89</v>
      </c>
      <c r="C78" s="102">
        <v>1940</v>
      </c>
      <c r="D78" s="99"/>
      <c r="E78" s="119" t="s">
        <v>149</v>
      </c>
      <c r="F78" s="115">
        <v>2</v>
      </c>
      <c r="G78" s="116">
        <v>1</v>
      </c>
      <c r="H78" s="120">
        <v>838.55</v>
      </c>
      <c r="I78" s="115">
        <v>17</v>
      </c>
      <c r="J78" s="61">
        <f>SUMIF('2020'!B:B,B78,'2020'!C:C)+SUMIF('2021'!B:B,B78,'2021'!C:C)+SUMIF('2022'!B:B,B78,'2022'!C:C)</f>
        <v>9095622</v>
      </c>
      <c r="K78" s="106">
        <v>44925</v>
      </c>
      <c r="L78" s="118" t="s">
        <v>150</v>
      </c>
    </row>
    <row r="79" spans="1:12" ht="17.25" customHeight="1" x14ac:dyDescent="0.25">
      <c r="A79" s="96">
        <f t="shared" si="2"/>
        <v>56</v>
      </c>
      <c r="B79" s="42" t="s">
        <v>90</v>
      </c>
      <c r="C79" s="102">
        <v>1940</v>
      </c>
      <c r="D79" s="99"/>
      <c r="E79" s="119" t="s">
        <v>149</v>
      </c>
      <c r="F79" s="115">
        <v>2</v>
      </c>
      <c r="G79" s="116">
        <v>1</v>
      </c>
      <c r="H79" s="120">
        <v>370.2</v>
      </c>
      <c r="I79" s="115">
        <v>15</v>
      </c>
      <c r="J79" s="61">
        <f>SUMIF('2020'!B:B,B79,'2020'!C:C)+SUMIF('2021'!B:B,B79,'2021'!C:C)+SUMIF('2022'!B:B,B79,'2022'!C:C)</f>
        <v>200372.17</v>
      </c>
      <c r="K79" s="106">
        <v>44925</v>
      </c>
      <c r="L79" s="118" t="s">
        <v>150</v>
      </c>
    </row>
    <row r="80" spans="1:12" ht="17.25" customHeight="1" x14ac:dyDescent="0.25">
      <c r="A80" s="96">
        <f t="shared" si="2"/>
        <v>57</v>
      </c>
      <c r="B80" s="42" t="s">
        <v>91</v>
      </c>
      <c r="C80" s="102">
        <v>1940</v>
      </c>
      <c r="D80" s="99"/>
      <c r="E80" s="137" t="s">
        <v>149</v>
      </c>
      <c r="F80" s="137">
        <v>3</v>
      </c>
      <c r="G80" s="116">
        <v>2</v>
      </c>
      <c r="H80" s="138">
        <v>157.69999999999999</v>
      </c>
      <c r="I80" s="137">
        <v>26</v>
      </c>
      <c r="J80" s="61">
        <f>SUMIF('2020'!B:B,B80,'2020'!C:C)+SUMIF('2021'!B:B,B80,'2021'!C:C)+SUMIF('2022'!B:B,B80,'2022'!C:C)</f>
        <v>130000</v>
      </c>
      <c r="K80" s="106">
        <v>44925</v>
      </c>
      <c r="L80" s="118" t="s">
        <v>150</v>
      </c>
    </row>
    <row r="81" spans="1:12" ht="17.25" customHeight="1" x14ac:dyDescent="0.25">
      <c r="A81" s="96">
        <f t="shared" si="2"/>
        <v>58</v>
      </c>
      <c r="B81" s="42" t="s">
        <v>196</v>
      </c>
      <c r="C81" s="102">
        <v>1928</v>
      </c>
      <c r="D81" s="99"/>
      <c r="E81" s="124" t="s">
        <v>149</v>
      </c>
      <c r="F81" s="124">
        <v>5</v>
      </c>
      <c r="G81" s="87"/>
      <c r="H81" s="124">
        <v>2688</v>
      </c>
      <c r="I81" s="130">
        <v>58</v>
      </c>
      <c r="J81" s="61">
        <f>SUMIF('2020'!B:B,B81,'2020'!C:C)+SUMIF('2021'!B:B,B81,'2021'!C:C)+SUMIF('2022'!B:B,B81,'2022'!C:C)</f>
        <v>375929.47</v>
      </c>
      <c r="K81" s="106">
        <v>44925</v>
      </c>
      <c r="L81" s="118" t="s">
        <v>150</v>
      </c>
    </row>
    <row r="82" spans="1:12" ht="17.25" customHeight="1" x14ac:dyDescent="0.25">
      <c r="A82" s="96">
        <f t="shared" si="2"/>
        <v>59</v>
      </c>
      <c r="B82" s="42" t="s">
        <v>92</v>
      </c>
      <c r="C82" s="102">
        <v>1940</v>
      </c>
      <c r="D82" s="99"/>
      <c r="E82" s="119" t="s">
        <v>149</v>
      </c>
      <c r="F82" s="119">
        <v>3</v>
      </c>
      <c r="G82" s="116">
        <v>2</v>
      </c>
      <c r="H82" s="120">
        <v>868.09</v>
      </c>
      <c r="I82" s="119">
        <v>49</v>
      </c>
      <c r="J82" s="61">
        <f>SUMIF('2020'!B:B,B82,'2020'!C:C)+SUMIF('2021'!B:B,B82,'2021'!C:C)+SUMIF('2022'!B:B,B82,'2022'!C:C)</f>
        <v>220109.41</v>
      </c>
      <c r="K82" s="106">
        <v>44925</v>
      </c>
      <c r="L82" s="118" t="s">
        <v>150</v>
      </c>
    </row>
    <row r="83" spans="1:12" ht="17.25" customHeight="1" x14ac:dyDescent="0.25">
      <c r="A83" s="96">
        <f t="shared" si="2"/>
        <v>60</v>
      </c>
      <c r="B83" s="42" t="s">
        <v>93</v>
      </c>
      <c r="C83" s="102">
        <v>1940</v>
      </c>
      <c r="D83" s="99"/>
      <c r="E83" s="119" t="s">
        <v>149</v>
      </c>
      <c r="F83" s="119">
        <v>3</v>
      </c>
      <c r="G83" s="116">
        <v>2</v>
      </c>
      <c r="H83" s="120">
        <v>1077.7</v>
      </c>
      <c r="I83" s="119">
        <v>28</v>
      </c>
      <c r="J83" s="61">
        <f>SUMIF('2020'!B:B,B83,'2020'!C:C)+SUMIF('2021'!B:B,B83,'2021'!C:C)+SUMIF('2022'!B:B,B83,'2022'!C:C)</f>
        <v>214849.39</v>
      </c>
      <c r="K83" s="106">
        <v>44925</v>
      </c>
      <c r="L83" s="118" t="s">
        <v>150</v>
      </c>
    </row>
    <row r="84" spans="1:12" ht="17.25" customHeight="1" x14ac:dyDescent="0.25">
      <c r="A84" s="96">
        <f t="shared" si="2"/>
        <v>61</v>
      </c>
      <c r="B84" s="42" t="s">
        <v>94</v>
      </c>
      <c r="C84" s="102">
        <v>1940</v>
      </c>
      <c r="D84" s="99"/>
      <c r="E84" s="115" t="s">
        <v>149</v>
      </c>
      <c r="F84" s="115">
        <v>5</v>
      </c>
      <c r="G84" s="116"/>
      <c r="H84" s="117">
        <v>1447.08</v>
      </c>
      <c r="I84" s="115">
        <v>37</v>
      </c>
      <c r="J84" s="61">
        <f>SUMIF('2020'!B:B,B84,'2020'!C:C)+SUMIF('2021'!B:B,B84,'2021'!C:C)+SUMIF('2022'!B:B,B84,'2022'!C:C)</f>
        <v>130000</v>
      </c>
      <c r="K84" s="106">
        <v>44925</v>
      </c>
      <c r="L84" s="118" t="s">
        <v>150</v>
      </c>
    </row>
    <row r="85" spans="1:12" ht="17.25" customHeight="1" x14ac:dyDescent="0.25">
      <c r="A85" s="96">
        <f t="shared" si="2"/>
        <v>62</v>
      </c>
      <c r="B85" s="42" t="s">
        <v>95</v>
      </c>
      <c r="C85" s="102">
        <v>1940</v>
      </c>
      <c r="D85" s="99"/>
      <c r="E85" s="137" t="s">
        <v>149</v>
      </c>
      <c r="F85" s="115">
        <v>3</v>
      </c>
      <c r="G85" s="116">
        <v>3</v>
      </c>
      <c r="H85" s="138">
        <v>161</v>
      </c>
      <c r="I85" s="115">
        <v>34</v>
      </c>
      <c r="J85" s="61">
        <f>SUMIF('2020'!B:B,B85,'2020'!C:C)+SUMIF('2021'!B:B,B85,'2021'!C:C)+SUMIF('2022'!B:B,B85,'2022'!C:C)</f>
        <v>274496.32</v>
      </c>
      <c r="K85" s="106">
        <v>44925</v>
      </c>
      <c r="L85" s="118" t="s">
        <v>150</v>
      </c>
    </row>
    <row r="86" spans="1:12" ht="17.25" customHeight="1" x14ac:dyDescent="0.25">
      <c r="A86" s="96">
        <f t="shared" si="2"/>
        <v>63</v>
      </c>
      <c r="B86" s="42" t="s">
        <v>96</v>
      </c>
      <c r="C86" s="102">
        <v>1940</v>
      </c>
      <c r="D86" s="99"/>
      <c r="E86" s="137" t="s">
        <v>149</v>
      </c>
      <c r="F86" s="137">
        <v>6</v>
      </c>
      <c r="G86" s="116"/>
      <c r="H86" s="138">
        <v>2710</v>
      </c>
      <c r="I86" s="137">
        <v>42</v>
      </c>
      <c r="J86" s="61">
        <f>SUMIF('2020'!B:B,B86,'2020'!C:C)+SUMIF('2021'!B:B,B86,'2021'!C:C)+SUMIF('2022'!B:B,B86,'2022'!C:C)</f>
        <v>130000</v>
      </c>
      <c r="K86" s="106">
        <v>44925</v>
      </c>
      <c r="L86" s="118" t="s">
        <v>150</v>
      </c>
    </row>
    <row r="87" spans="1:12" ht="17.25" customHeight="1" x14ac:dyDescent="0.25">
      <c r="A87" s="96">
        <f t="shared" si="2"/>
        <v>64</v>
      </c>
      <c r="B87" s="42" t="s">
        <v>97</v>
      </c>
      <c r="C87" s="102">
        <v>1940</v>
      </c>
      <c r="D87" s="99"/>
      <c r="E87" s="119" t="s">
        <v>149</v>
      </c>
      <c r="F87" s="119">
        <v>2</v>
      </c>
      <c r="G87" s="116">
        <v>3</v>
      </c>
      <c r="H87" s="120">
        <v>868.21</v>
      </c>
      <c r="I87" s="119">
        <v>14</v>
      </c>
      <c r="J87" s="61">
        <f>SUMIF('2020'!B:B,B87,'2020'!C:C)+SUMIF('2021'!B:B,B87,'2021'!C:C)+SUMIF('2022'!B:B,B87,'2022'!C:C)</f>
        <v>207313.72</v>
      </c>
      <c r="K87" s="106">
        <v>44925</v>
      </c>
      <c r="L87" s="118" t="s">
        <v>150</v>
      </c>
    </row>
    <row r="88" spans="1:12" ht="17.25" customHeight="1" x14ac:dyDescent="0.25">
      <c r="A88" s="96">
        <f t="shared" si="2"/>
        <v>65</v>
      </c>
      <c r="B88" s="42" t="s">
        <v>98</v>
      </c>
      <c r="C88" s="102">
        <v>1940</v>
      </c>
      <c r="D88" s="99"/>
      <c r="E88" s="115" t="s">
        <v>149</v>
      </c>
      <c r="F88" s="115" t="s">
        <v>156</v>
      </c>
      <c r="G88" s="116">
        <v>1</v>
      </c>
      <c r="H88" s="117">
        <v>1018.74</v>
      </c>
      <c r="I88" s="115">
        <v>33</v>
      </c>
      <c r="J88" s="61">
        <f>SUMIF('2020'!B:B,B88,'2020'!C:C)+SUMIF('2021'!B:B,B88,'2021'!C:C)+SUMIF('2022'!B:B,B88,'2022'!C:C)</f>
        <v>231463.85</v>
      </c>
      <c r="K88" s="106">
        <v>44925</v>
      </c>
      <c r="L88" s="118" t="s">
        <v>150</v>
      </c>
    </row>
    <row r="89" spans="1:12" ht="17.25" customHeight="1" x14ac:dyDescent="0.25">
      <c r="A89" s="96">
        <f t="shared" si="2"/>
        <v>66</v>
      </c>
      <c r="B89" s="42" t="s">
        <v>99</v>
      </c>
      <c r="C89" s="102">
        <v>1940</v>
      </c>
      <c r="D89" s="99"/>
      <c r="E89" s="115" t="s">
        <v>149</v>
      </c>
      <c r="F89" s="115">
        <v>3</v>
      </c>
      <c r="G89" s="116">
        <v>1</v>
      </c>
      <c r="H89" s="117">
        <v>802.93</v>
      </c>
      <c r="I89" s="115">
        <v>28</v>
      </c>
      <c r="J89" s="61">
        <f>SUMIF('2020'!B:B,B89,'2020'!C:C)+SUMIF('2021'!B:B,B89,'2021'!C:C)+SUMIF('2022'!B:B,B89,'2022'!C:C)</f>
        <v>224164.61</v>
      </c>
      <c r="K89" s="106">
        <v>44925</v>
      </c>
      <c r="L89" s="118" t="s">
        <v>150</v>
      </c>
    </row>
    <row r="90" spans="1:12" ht="17.25" customHeight="1" x14ac:dyDescent="0.25">
      <c r="A90" s="96">
        <f t="shared" si="2"/>
        <v>67</v>
      </c>
      <c r="B90" s="42" t="s">
        <v>100</v>
      </c>
      <c r="C90" s="102">
        <v>1940</v>
      </c>
      <c r="D90" s="99"/>
      <c r="E90" s="115" t="s">
        <v>149</v>
      </c>
      <c r="F90" s="115" t="s">
        <v>156</v>
      </c>
      <c r="G90" s="116">
        <v>2</v>
      </c>
      <c r="H90" s="117">
        <v>823.68</v>
      </c>
      <c r="I90" s="115">
        <v>31</v>
      </c>
      <c r="J90" s="61">
        <f>SUMIF('2020'!B:B,B90,'2020'!C:C)+SUMIF('2021'!B:B,B90,'2021'!C:C)+SUMIF('2022'!B:B,B90,'2022'!C:C)</f>
        <v>240702.82</v>
      </c>
      <c r="K90" s="106">
        <v>44925</v>
      </c>
      <c r="L90" s="118" t="s">
        <v>150</v>
      </c>
    </row>
    <row r="91" spans="1:12" ht="17.25" customHeight="1" x14ac:dyDescent="0.25">
      <c r="A91" s="96">
        <f t="shared" si="2"/>
        <v>68</v>
      </c>
      <c r="B91" s="42" t="s">
        <v>101</v>
      </c>
      <c r="C91" s="102">
        <v>1940</v>
      </c>
      <c r="D91" s="99"/>
      <c r="E91" s="115" t="s">
        <v>149</v>
      </c>
      <c r="F91" s="115">
        <v>4</v>
      </c>
      <c r="G91" s="116">
        <v>1</v>
      </c>
      <c r="H91" s="117">
        <v>1078.77</v>
      </c>
      <c r="I91" s="115">
        <v>35</v>
      </c>
      <c r="J91" s="61">
        <f>SUMIF('2020'!B:B,B91,'2020'!C:C)+SUMIF('2021'!B:B,B91,'2021'!C:C)+SUMIF('2022'!B:B,B91,'2022'!C:C)</f>
        <v>256576.27</v>
      </c>
      <c r="K91" s="106">
        <v>44925</v>
      </c>
      <c r="L91" s="118" t="s">
        <v>150</v>
      </c>
    </row>
    <row r="92" spans="1:12" ht="17.25" customHeight="1" x14ac:dyDescent="0.25">
      <c r="A92" s="96">
        <f t="shared" si="2"/>
        <v>69</v>
      </c>
      <c r="B92" s="42" t="s">
        <v>102</v>
      </c>
      <c r="C92" s="102">
        <v>1940</v>
      </c>
      <c r="D92" s="99"/>
      <c r="E92" s="115" t="s">
        <v>149</v>
      </c>
      <c r="F92" s="115">
        <v>7</v>
      </c>
      <c r="G92" s="116">
        <v>1</v>
      </c>
      <c r="H92" s="117">
        <v>6355.94</v>
      </c>
      <c r="I92" s="115">
        <v>110</v>
      </c>
      <c r="J92" s="61">
        <f>SUMIF('2020'!B:B,B92,'2020'!C:C)+SUMIF('2021'!B:B,B92,'2021'!C:C)+SUMIF('2022'!B:B,B92,'2022'!C:C)</f>
        <v>803221.37</v>
      </c>
      <c r="K92" s="106">
        <v>44925</v>
      </c>
      <c r="L92" s="118" t="s">
        <v>150</v>
      </c>
    </row>
    <row r="93" spans="1:12" ht="17.25" customHeight="1" x14ac:dyDescent="0.25">
      <c r="A93" s="96">
        <f t="shared" si="2"/>
        <v>70</v>
      </c>
      <c r="B93" s="42" t="s">
        <v>103</v>
      </c>
      <c r="C93" s="102">
        <v>1940</v>
      </c>
      <c r="D93" s="99"/>
      <c r="E93" s="115" t="s">
        <v>149</v>
      </c>
      <c r="F93" s="115">
        <v>7</v>
      </c>
      <c r="G93" s="116">
        <v>1</v>
      </c>
      <c r="H93" s="117">
        <v>7576</v>
      </c>
      <c r="I93" s="115">
        <v>217</v>
      </c>
      <c r="J93" s="61">
        <f>SUMIF('2020'!B:B,B93,'2020'!C:C)+SUMIF('2021'!B:B,B93,'2021'!C:C)+SUMIF('2022'!B:B,B93,'2022'!C:C)</f>
        <v>855213.16</v>
      </c>
      <c r="K93" s="106">
        <v>44925</v>
      </c>
      <c r="L93" s="118" t="s">
        <v>150</v>
      </c>
    </row>
    <row r="94" spans="1:12" ht="17.25" customHeight="1" x14ac:dyDescent="0.25">
      <c r="A94" s="96">
        <f t="shared" ref="A94:A103" si="3">A93+1</f>
        <v>71</v>
      </c>
      <c r="B94" s="42" t="s">
        <v>104</v>
      </c>
      <c r="C94" s="102">
        <v>1940</v>
      </c>
      <c r="D94" s="99"/>
      <c r="E94" s="115" t="s">
        <v>149</v>
      </c>
      <c r="F94" s="115">
        <v>4</v>
      </c>
      <c r="G94" s="116">
        <v>3</v>
      </c>
      <c r="H94" s="117">
        <v>1812.02</v>
      </c>
      <c r="I94" s="115">
        <v>40</v>
      </c>
      <c r="J94" s="61">
        <f>SUMIF('2020'!B:B,B94,'2020'!C:C)+SUMIF('2021'!B:B,B94,'2021'!C:C)+SUMIF('2022'!B:B,B94,'2022'!C:C)</f>
        <v>334574.65000000002</v>
      </c>
      <c r="K94" s="106">
        <v>44925</v>
      </c>
      <c r="L94" s="118" t="s">
        <v>150</v>
      </c>
    </row>
    <row r="95" spans="1:12" ht="17.25" customHeight="1" x14ac:dyDescent="0.25">
      <c r="A95" s="96">
        <f t="shared" si="3"/>
        <v>72</v>
      </c>
      <c r="B95" s="42" t="s">
        <v>105</v>
      </c>
      <c r="C95" s="102">
        <v>1940</v>
      </c>
      <c r="D95" s="99"/>
      <c r="E95" s="115" t="s">
        <v>149</v>
      </c>
      <c r="F95" s="115">
        <v>4</v>
      </c>
      <c r="G95" s="116">
        <v>1</v>
      </c>
      <c r="H95" s="117">
        <v>754.5</v>
      </c>
      <c r="I95" s="115">
        <v>34</v>
      </c>
      <c r="J95" s="61">
        <f>SUMIF('2020'!B:B,B95,'2020'!C:C)+SUMIF('2021'!B:B,B95,'2021'!C:C)+SUMIF('2022'!B:B,B95,'2022'!C:C)</f>
        <v>236476.63</v>
      </c>
      <c r="K95" s="106">
        <v>44925</v>
      </c>
      <c r="L95" s="118" t="s">
        <v>150</v>
      </c>
    </row>
    <row r="96" spans="1:12" ht="17.25" customHeight="1" x14ac:dyDescent="0.25">
      <c r="A96" s="96">
        <f t="shared" si="3"/>
        <v>73</v>
      </c>
      <c r="B96" s="42" t="s">
        <v>106</v>
      </c>
      <c r="C96" s="102">
        <v>1940</v>
      </c>
      <c r="D96" s="99"/>
      <c r="E96" s="115" t="s">
        <v>149</v>
      </c>
      <c r="F96" s="115">
        <v>3</v>
      </c>
      <c r="G96" s="116"/>
      <c r="H96" s="117">
        <v>1293.9000000000001</v>
      </c>
      <c r="I96" s="115">
        <v>47</v>
      </c>
      <c r="J96" s="61">
        <f>SUMIF('2020'!B:B,B96,'2020'!C:C)+SUMIF('2021'!B:B,B96,'2021'!C:C)+SUMIF('2022'!B:B,B96,'2022'!C:C)</f>
        <v>15104778.65</v>
      </c>
      <c r="K96" s="106">
        <v>44925</v>
      </c>
      <c r="L96" s="118" t="s">
        <v>150</v>
      </c>
    </row>
    <row r="97" spans="1:13" ht="17.25" customHeight="1" x14ac:dyDescent="0.25">
      <c r="A97" s="96">
        <f t="shared" si="3"/>
        <v>74</v>
      </c>
      <c r="B97" s="42" t="s">
        <v>107</v>
      </c>
      <c r="C97" s="102">
        <v>1940</v>
      </c>
      <c r="D97" s="99"/>
      <c r="E97" s="115" t="s">
        <v>149</v>
      </c>
      <c r="F97" s="115">
        <v>1</v>
      </c>
      <c r="G97" s="116">
        <v>1</v>
      </c>
      <c r="H97" s="117">
        <v>471.8</v>
      </c>
      <c r="I97" s="115">
        <v>13</v>
      </c>
      <c r="J97" s="61">
        <f>SUMIF('2020'!B:B,B97,'2020'!C:C)+SUMIF('2021'!B:B,B97,'2021'!C:C)+SUMIF('2022'!B:B,B97,'2022'!C:C)</f>
        <v>10000000</v>
      </c>
      <c r="K97" s="106">
        <v>44925</v>
      </c>
      <c r="L97" s="118" t="s">
        <v>150</v>
      </c>
    </row>
    <row r="98" spans="1:13" ht="17.25" customHeight="1" x14ac:dyDescent="0.25">
      <c r="A98" s="96">
        <f t="shared" si="3"/>
        <v>75</v>
      </c>
      <c r="B98" s="42" t="s">
        <v>108</v>
      </c>
      <c r="C98" s="102">
        <v>1940</v>
      </c>
      <c r="D98" s="99"/>
      <c r="E98" s="115" t="s">
        <v>149</v>
      </c>
      <c r="F98" s="115">
        <v>4</v>
      </c>
      <c r="G98" s="116">
        <v>1</v>
      </c>
      <c r="H98" s="117">
        <v>609.13</v>
      </c>
      <c r="I98" s="115">
        <v>22</v>
      </c>
      <c r="J98" s="61">
        <f>SUMIF('2020'!B:B,B98,'2020'!C:C)+SUMIF('2021'!B:B,B98,'2021'!C:C)+SUMIF('2022'!B:B,B98,'2022'!C:C)</f>
        <v>247686.58</v>
      </c>
      <c r="K98" s="106">
        <v>44925</v>
      </c>
      <c r="L98" s="118" t="s">
        <v>150</v>
      </c>
    </row>
    <row r="99" spans="1:13" ht="17.25" customHeight="1" x14ac:dyDescent="0.25">
      <c r="A99" s="96">
        <f t="shared" si="3"/>
        <v>76</v>
      </c>
      <c r="B99" s="42" t="s">
        <v>109</v>
      </c>
      <c r="C99" s="102">
        <v>1940</v>
      </c>
      <c r="D99" s="99"/>
      <c r="E99" s="115" t="s">
        <v>149</v>
      </c>
      <c r="F99" s="115">
        <v>4</v>
      </c>
      <c r="G99" s="116">
        <v>3</v>
      </c>
      <c r="H99" s="117">
        <v>1234</v>
      </c>
      <c r="I99" s="115">
        <v>43</v>
      </c>
      <c r="J99" s="61">
        <f>SUMIF('2020'!B:B,B99,'2020'!C:C)+SUMIF('2021'!B:B,B99,'2021'!C:C)+SUMIF('2022'!B:B,B99,'2022'!C:C)</f>
        <v>276218.53000000003</v>
      </c>
      <c r="K99" s="106">
        <v>44925</v>
      </c>
      <c r="L99" s="118" t="s">
        <v>150</v>
      </c>
    </row>
    <row r="100" spans="1:13" ht="17.25" customHeight="1" x14ac:dyDescent="0.25">
      <c r="A100" s="96">
        <f t="shared" si="3"/>
        <v>77</v>
      </c>
      <c r="B100" s="58" t="s">
        <v>197</v>
      </c>
      <c r="C100" s="102">
        <v>1950</v>
      </c>
      <c r="D100" s="99"/>
      <c r="E100" s="124" t="s">
        <v>198</v>
      </c>
      <c r="F100" s="124">
        <v>3</v>
      </c>
      <c r="G100" s="87"/>
      <c r="H100" s="124">
        <v>1231.18</v>
      </c>
      <c r="I100" s="130">
        <v>29</v>
      </c>
      <c r="J100" s="61">
        <f>SUMIF('2020'!B:B,B100,'2020'!C:C)+SUMIF('2021'!B:B,B100,'2021'!C:C)+SUMIF('2022'!B:B,B100,'2022'!C:C)</f>
        <v>240212.77</v>
      </c>
      <c r="K100" s="106">
        <v>44925</v>
      </c>
      <c r="L100" s="118" t="s">
        <v>150</v>
      </c>
    </row>
    <row r="101" spans="1:13" ht="17.25" customHeight="1" x14ac:dyDescent="0.25">
      <c r="A101" s="96">
        <f t="shared" si="3"/>
        <v>78</v>
      </c>
      <c r="B101" s="42" t="s">
        <v>110</v>
      </c>
      <c r="C101" s="102">
        <v>1940</v>
      </c>
      <c r="D101" s="99"/>
      <c r="E101" s="115" t="s">
        <v>149</v>
      </c>
      <c r="F101" s="115">
        <v>6</v>
      </c>
      <c r="G101" s="116">
        <v>4</v>
      </c>
      <c r="H101" s="117">
        <v>6098.3</v>
      </c>
      <c r="I101" s="115">
        <v>107</v>
      </c>
      <c r="J101" s="61">
        <f>SUMIF('2020'!B:B,B101,'2020'!C:C)+SUMIF('2021'!B:B,B101,'2021'!C:C)+SUMIF('2022'!B:B,B101,'2022'!C:C)</f>
        <v>709670.26</v>
      </c>
      <c r="K101" s="106">
        <v>44925</v>
      </c>
      <c r="L101" s="118" t="s">
        <v>150</v>
      </c>
    </row>
    <row r="102" spans="1:13" ht="17.25" customHeight="1" x14ac:dyDescent="0.25">
      <c r="A102" s="96">
        <f t="shared" si="3"/>
        <v>79</v>
      </c>
      <c r="B102" s="42" t="s">
        <v>111</v>
      </c>
      <c r="C102" s="102">
        <v>1955</v>
      </c>
      <c r="D102" s="99"/>
      <c r="E102" s="115" t="s">
        <v>149</v>
      </c>
      <c r="F102" s="115">
        <v>6</v>
      </c>
      <c r="G102" s="116">
        <v>1</v>
      </c>
      <c r="H102" s="117">
        <v>3368.4</v>
      </c>
      <c r="I102" s="115">
        <v>86</v>
      </c>
      <c r="J102" s="61">
        <f>SUMIF('2020'!B:B,B102,'2020'!C:C)+SUMIF('2021'!B:B,B102,'2021'!C:C)+SUMIF('2022'!B:B,B102,'2022'!C:C)</f>
        <v>130000</v>
      </c>
      <c r="K102" s="106">
        <v>44925</v>
      </c>
      <c r="L102" s="118" t="s">
        <v>150</v>
      </c>
    </row>
    <row r="103" spans="1:13" ht="17.25" customHeight="1" x14ac:dyDescent="0.25">
      <c r="A103" s="96">
        <f t="shared" si="3"/>
        <v>80</v>
      </c>
      <c r="B103" s="42" t="s">
        <v>112</v>
      </c>
      <c r="C103" s="102">
        <v>1940</v>
      </c>
      <c r="D103" s="99"/>
      <c r="E103" s="115" t="s">
        <v>149</v>
      </c>
      <c r="F103" s="115">
        <v>6</v>
      </c>
      <c r="G103" s="116">
        <v>1</v>
      </c>
      <c r="H103" s="117">
        <v>6223.59</v>
      </c>
      <c r="I103" s="115">
        <v>209</v>
      </c>
      <c r="J103" s="61">
        <f>SUMIF('2020'!B:B,B103,'2020'!C:C)+SUMIF('2021'!B:B,B103,'2021'!C:C)+SUMIF('2022'!B:B,B103,'2022'!C:C)</f>
        <v>951414.28</v>
      </c>
      <c r="K103" s="106">
        <v>44925</v>
      </c>
      <c r="L103" s="118" t="s">
        <v>150</v>
      </c>
    </row>
    <row r="104" spans="1:13" ht="17.25" customHeight="1" x14ac:dyDescent="0.25">
      <c r="A104" s="96">
        <f t="shared" ref="A104:A105" si="4">A103+1</f>
        <v>81</v>
      </c>
      <c r="B104" s="42" t="s">
        <v>113</v>
      </c>
      <c r="C104" s="102">
        <v>1940</v>
      </c>
      <c r="D104" s="99"/>
      <c r="E104" s="115" t="s">
        <v>149</v>
      </c>
      <c r="F104" s="115" t="s">
        <v>157</v>
      </c>
      <c r="G104" s="116">
        <v>3</v>
      </c>
      <c r="H104" s="117">
        <v>1948</v>
      </c>
      <c r="I104" s="115">
        <v>55</v>
      </c>
      <c r="J104" s="61">
        <f>SUMIF('2020'!B:B,B104,'2020'!C:C)+SUMIF('2021'!B:B,B104,'2021'!C:C)+SUMIF('2022'!B:B,B104,'2022'!C:C)</f>
        <v>372683.36</v>
      </c>
      <c r="K104" s="106">
        <v>44925</v>
      </c>
      <c r="L104" s="118" t="s">
        <v>150</v>
      </c>
    </row>
    <row r="105" spans="1:13" ht="17.25" customHeight="1" x14ac:dyDescent="0.25">
      <c r="A105" s="96">
        <f t="shared" si="4"/>
        <v>82</v>
      </c>
      <c r="B105" s="42" t="s">
        <v>114</v>
      </c>
      <c r="C105" s="102">
        <v>1952</v>
      </c>
      <c r="D105" s="99"/>
      <c r="E105" s="115" t="s">
        <v>149</v>
      </c>
      <c r="F105" s="115">
        <v>5</v>
      </c>
      <c r="G105" s="116">
        <v>1</v>
      </c>
      <c r="H105" s="117">
        <v>1401.13</v>
      </c>
      <c r="I105" s="115">
        <v>32</v>
      </c>
      <c r="J105" s="61">
        <f>SUMIF('2020'!B:B,B105,'2020'!C:C)+SUMIF('2021'!B:B,B105,'2021'!C:C)+SUMIF('2022'!B:B,B105,'2022'!C:C)</f>
        <v>333584.28000000003</v>
      </c>
      <c r="K105" s="106">
        <v>44925</v>
      </c>
      <c r="L105" s="118" t="s">
        <v>150</v>
      </c>
    </row>
    <row r="106" spans="1:13" ht="17.25" customHeight="1" x14ac:dyDescent="0.25">
      <c r="A106" s="107" t="s">
        <v>34</v>
      </c>
      <c r="B106" s="42"/>
      <c r="C106" s="102" t="s">
        <v>188</v>
      </c>
      <c r="D106" s="102" t="s">
        <v>188</v>
      </c>
      <c r="E106" s="102" t="s">
        <v>188</v>
      </c>
      <c r="F106" s="102" t="s">
        <v>188</v>
      </c>
      <c r="G106" s="102" t="s">
        <v>188</v>
      </c>
      <c r="H106" s="101">
        <f>SUM(H29:H105)</f>
        <v>165924.90999999992</v>
      </c>
      <c r="I106" s="108">
        <f>SUM(I29:I105)</f>
        <v>4397</v>
      </c>
      <c r="J106" s="101">
        <f>SUM(J29:J105)</f>
        <v>140813952.98000002</v>
      </c>
      <c r="K106" s="99" t="s">
        <v>188</v>
      </c>
      <c r="L106" s="99" t="s">
        <v>188</v>
      </c>
    </row>
    <row r="107" spans="1:13" s="113" customFormat="1" ht="17.25" customHeight="1" x14ac:dyDescent="0.25">
      <c r="A107" s="114" t="s">
        <v>115</v>
      </c>
      <c r="B107" s="98"/>
      <c r="C107" s="110" t="s">
        <v>188</v>
      </c>
      <c r="D107" s="110" t="s">
        <v>188</v>
      </c>
      <c r="E107" s="110" t="s">
        <v>188</v>
      </c>
      <c r="F107" s="110" t="s">
        <v>188</v>
      </c>
      <c r="G107" s="110" t="s">
        <v>188</v>
      </c>
      <c r="H107" s="111">
        <f t="shared" ref="H107:I107" si="5">H106</f>
        <v>165924.90999999992</v>
      </c>
      <c r="I107" s="112">
        <f t="shared" si="5"/>
        <v>4397</v>
      </c>
      <c r="J107" s="111">
        <f t="shared" ref="J107" si="6">J106</f>
        <v>140813952.98000002</v>
      </c>
      <c r="K107" s="110" t="s">
        <v>188</v>
      </c>
      <c r="L107" s="110" t="s">
        <v>188</v>
      </c>
      <c r="M107" s="139"/>
    </row>
    <row r="108" spans="1:13" s="113" customFormat="1" x14ac:dyDescent="0.25">
      <c r="A108" s="190" t="s">
        <v>116</v>
      </c>
      <c r="B108" s="191"/>
      <c r="C108" s="191"/>
      <c r="D108" s="191"/>
      <c r="E108" s="191"/>
      <c r="F108" s="191"/>
      <c r="G108" s="191"/>
      <c r="H108" s="191"/>
      <c r="I108" s="191"/>
      <c r="J108" s="191"/>
      <c r="K108" s="191"/>
      <c r="L108" s="192"/>
    </row>
    <row r="109" spans="1:13" x14ac:dyDescent="0.25">
      <c r="A109" s="193" t="s">
        <v>117</v>
      </c>
      <c r="B109" s="186"/>
      <c r="C109" s="140"/>
      <c r="D109" s="140"/>
      <c r="E109" s="38"/>
      <c r="F109" s="38"/>
      <c r="G109" s="140"/>
      <c r="H109" s="38"/>
      <c r="I109" s="38"/>
      <c r="J109" s="38"/>
      <c r="K109" s="140"/>
      <c r="L109" s="140"/>
    </row>
    <row r="110" spans="1:13" x14ac:dyDescent="0.25">
      <c r="A110" s="96">
        <f>A105+1</f>
        <v>83</v>
      </c>
      <c r="B110" s="141" t="s">
        <v>118</v>
      </c>
      <c r="C110" s="142">
        <v>1917</v>
      </c>
      <c r="D110" s="140"/>
      <c r="E110" s="142"/>
      <c r="F110" s="143">
        <v>2</v>
      </c>
      <c r="G110" s="140"/>
      <c r="H110" s="144">
        <v>1624.8</v>
      </c>
      <c r="I110" s="145">
        <v>44</v>
      </c>
      <c r="J110" s="61">
        <f>SUMIF('2020'!B:B,B110,'2020'!C:C)+SUMIF('2021'!B:B,B110,'2021'!C:C)+SUMIF('2022'!B:B,B110,'2022'!C:C)</f>
        <v>154570</v>
      </c>
      <c r="K110" s="146">
        <v>44925</v>
      </c>
      <c r="L110" s="142" t="s">
        <v>150</v>
      </c>
    </row>
    <row r="111" spans="1:13" x14ac:dyDescent="0.25">
      <c r="A111" s="183" t="s">
        <v>34</v>
      </c>
      <c r="B111" s="184"/>
      <c r="C111" s="142" t="s">
        <v>188</v>
      </c>
      <c r="D111" s="142" t="s">
        <v>188</v>
      </c>
      <c r="E111" s="142" t="s">
        <v>188</v>
      </c>
      <c r="F111" s="142" t="s">
        <v>188</v>
      </c>
      <c r="G111" s="142" t="s">
        <v>188</v>
      </c>
      <c r="H111" s="38">
        <f>SUM(H110:H110)</f>
        <v>1624.8</v>
      </c>
      <c r="I111" s="147">
        <f>SUM(I110:I110)</f>
        <v>44</v>
      </c>
      <c r="J111" s="61">
        <f>SUM(J110:J110)</f>
        <v>154570</v>
      </c>
      <c r="K111" s="38" t="s">
        <v>188</v>
      </c>
      <c r="L111" s="38" t="s">
        <v>188</v>
      </c>
    </row>
    <row r="112" spans="1:13" s="113" customFormat="1" x14ac:dyDescent="0.25">
      <c r="A112" s="185" t="s">
        <v>120</v>
      </c>
      <c r="B112" s="186"/>
      <c r="C112" s="148" t="s">
        <v>188</v>
      </c>
      <c r="D112" s="148" t="s">
        <v>188</v>
      </c>
      <c r="E112" s="148" t="s">
        <v>188</v>
      </c>
      <c r="F112" s="148" t="s">
        <v>188</v>
      </c>
      <c r="G112" s="148" t="s">
        <v>188</v>
      </c>
      <c r="H112" s="36">
        <f t="shared" ref="H112:I112" si="7">H111</f>
        <v>1624.8</v>
      </c>
      <c r="I112" s="149">
        <f t="shared" si="7"/>
        <v>44</v>
      </c>
      <c r="J112" s="36">
        <f t="shared" ref="J112" si="8">J111</f>
        <v>154570</v>
      </c>
      <c r="K112" s="36" t="s">
        <v>188</v>
      </c>
      <c r="L112" s="36" t="s">
        <v>188</v>
      </c>
    </row>
    <row r="113" spans="1:12" s="113" customFormat="1" x14ac:dyDescent="0.25">
      <c r="A113" s="190" t="s">
        <v>121</v>
      </c>
      <c r="B113" s="191"/>
      <c r="C113" s="191"/>
      <c r="D113" s="191"/>
      <c r="E113" s="191"/>
      <c r="F113" s="191"/>
      <c r="G113" s="191"/>
      <c r="H113" s="191"/>
      <c r="I113" s="191"/>
      <c r="J113" s="191"/>
      <c r="K113" s="191"/>
      <c r="L113" s="192"/>
    </row>
    <row r="114" spans="1:12" x14ac:dyDescent="0.25">
      <c r="A114" s="193" t="s">
        <v>122</v>
      </c>
      <c r="B114" s="186"/>
      <c r="C114" s="140"/>
      <c r="D114" s="150"/>
      <c r="E114" s="151"/>
      <c r="F114" s="151"/>
      <c r="G114" s="140"/>
      <c r="H114" s="38"/>
      <c r="I114" s="151"/>
      <c r="J114" s="151"/>
      <c r="K114" s="140"/>
      <c r="L114" s="140"/>
    </row>
    <row r="115" spans="1:12" x14ac:dyDescent="0.25">
      <c r="A115" s="96">
        <f>A110+1</f>
        <v>84</v>
      </c>
      <c r="B115" s="141" t="s">
        <v>123</v>
      </c>
      <c r="C115" s="142">
        <v>1936</v>
      </c>
      <c r="D115" s="150"/>
      <c r="E115" s="151" t="s">
        <v>152</v>
      </c>
      <c r="F115" s="28">
        <v>4</v>
      </c>
      <c r="G115" s="140"/>
      <c r="H115" s="38">
        <v>2198.8000000000002</v>
      </c>
      <c r="I115" s="147">
        <v>70</v>
      </c>
      <c r="J115" s="61">
        <f>SUMIF('2020'!B:B,B115,'2020'!C:C)+SUMIF('2021'!B:B,B115,'2021'!C:C)+SUMIF('2022'!B:B,B115,'2022'!C:C)</f>
        <v>392928.89</v>
      </c>
      <c r="K115" s="146">
        <v>44925</v>
      </c>
      <c r="L115" s="38" t="s">
        <v>150</v>
      </c>
    </row>
    <row r="116" spans="1:12" x14ac:dyDescent="0.25">
      <c r="A116" s="96">
        <f>A115+1</f>
        <v>85</v>
      </c>
      <c r="B116" s="141" t="s">
        <v>124</v>
      </c>
      <c r="C116" s="142">
        <v>1964</v>
      </c>
      <c r="D116" s="150"/>
      <c r="E116" s="38" t="s">
        <v>152</v>
      </c>
      <c r="F116" s="28">
        <v>4</v>
      </c>
      <c r="G116" s="140"/>
      <c r="H116" s="38">
        <v>2193.6</v>
      </c>
      <c r="I116" s="147">
        <v>79</v>
      </c>
      <c r="J116" s="61">
        <f>SUMIF('2020'!B:B,B116,'2020'!C:C)+SUMIF('2021'!B:B,B116,'2021'!C:C)+SUMIF('2022'!B:B,B116,'2022'!C:C)</f>
        <v>393016.64</v>
      </c>
      <c r="K116" s="146">
        <v>44925</v>
      </c>
      <c r="L116" s="38" t="s">
        <v>150</v>
      </c>
    </row>
    <row r="117" spans="1:12" x14ac:dyDescent="0.25">
      <c r="A117" s="183" t="s">
        <v>34</v>
      </c>
      <c r="B117" s="184"/>
      <c r="C117" s="38" t="s">
        <v>188</v>
      </c>
      <c r="D117" s="38" t="s">
        <v>188</v>
      </c>
      <c r="E117" s="38" t="s">
        <v>188</v>
      </c>
      <c r="F117" s="38" t="s">
        <v>188</v>
      </c>
      <c r="G117" s="38" t="s">
        <v>188</v>
      </c>
      <c r="H117" s="38">
        <f>SUM(H115:H116)</f>
        <v>4392.3999999999996</v>
      </c>
      <c r="I117" s="147">
        <f>SUM(I115:I116)</f>
        <v>149</v>
      </c>
      <c r="J117" s="61">
        <f t="shared" ref="J117" si="9">SUM(J115:J116)</f>
        <v>785945.53</v>
      </c>
      <c r="K117" s="38" t="s">
        <v>188</v>
      </c>
      <c r="L117" s="38" t="s">
        <v>188</v>
      </c>
    </row>
    <row r="118" spans="1:12" s="113" customFormat="1" x14ac:dyDescent="0.25">
      <c r="A118" s="187" t="s">
        <v>125</v>
      </c>
      <c r="B118" s="188"/>
      <c r="C118" s="36" t="s">
        <v>188</v>
      </c>
      <c r="D118" s="36" t="s">
        <v>188</v>
      </c>
      <c r="E118" s="36" t="s">
        <v>188</v>
      </c>
      <c r="F118" s="36" t="s">
        <v>188</v>
      </c>
      <c r="G118" s="36" t="s">
        <v>188</v>
      </c>
      <c r="H118" s="36">
        <f>SUM(H117)</f>
        <v>4392.3999999999996</v>
      </c>
      <c r="I118" s="149">
        <f t="shared" ref="I118:J118" si="10">SUM(I117)</f>
        <v>149</v>
      </c>
      <c r="J118" s="36">
        <f t="shared" si="10"/>
        <v>785945.53</v>
      </c>
      <c r="K118" s="36" t="s">
        <v>188</v>
      </c>
      <c r="L118" s="36" t="s">
        <v>188</v>
      </c>
    </row>
    <row r="119" spans="1:12" s="113" customFormat="1" x14ac:dyDescent="0.25">
      <c r="A119" s="194" t="s">
        <v>126</v>
      </c>
      <c r="B119" s="194"/>
      <c r="C119" s="194"/>
      <c r="D119" s="194"/>
      <c r="E119" s="194"/>
      <c r="F119" s="194"/>
      <c r="G119" s="194"/>
      <c r="H119" s="194"/>
      <c r="I119" s="194"/>
      <c r="J119" s="194"/>
      <c r="K119" s="194"/>
      <c r="L119" s="194"/>
    </row>
    <row r="120" spans="1:12" x14ac:dyDescent="0.25">
      <c r="A120" s="152" t="s">
        <v>127</v>
      </c>
      <c r="B120" s="153"/>
      <c r="C120" s="140"/>
      <c r="D120" s="150"/>
      <c r="E120" s="151"/>
      <c r="F120" s="151"/>
      <c r="G120" s="150"/>
      <c r="H120" s="151"/>
      <c r="I120" s="151"/>
      <c r="J120" s="151"/>
      <c r="K120" s="140"/>
      <c r="L120" s="140"/>
    </row>
    <row r="121" spans="1:12" x14ac:dyDescent="0.25">
      <c r="A121" s="96">
        <f>A116+1</f>
        <v>86</v>
      </c>
      <c r="B121" s="154" t="s">
        <v>128</v>
      </c>
      <c r="C121" s="142">
        <v>1917</v>
      </c>
      <c r="D121" s="150"/>
      <c r="E121" s="38" t="s">
        <v>152</v>
      </c>
      <c r="F121" s="28">
        <v>3</v>
      </c>
      <c r="G121" s="150"/>
      <c r="H121" s="151">
        <v>1402.7</v>
      </c>
      <c r="I121" s="28">
        <v>36</v>
      </c>
      <c r="J121" s="61">
        <f>SUMIF('2020'!B:B,B121,'2020'!C:C)+SUMIF('2021'!B:B,B121,'2021'!C:C)+SUMIF('2022'!B:B,B121,'2022'!C:C)</f>
        <v>230170.52</v>
      </c>
      <c r="K121" s="146">
        <v>44925</v>
      </c>
      <c r="L121" s="38" t="s">
        <v>150</v>
      </c>
    </row>
    <row r="122" spans="1:12" x14ac:dyDescent="0.25">
      <c r="A122" s="155" t="s">
        <v>34</v>
      </c>
      <c r="B122" s="156"/>
      <c r="C122" s="38" t="s">
        <v>188</v>
      </c>
      <c r="D122" s="38" t="s">
        <v>188</v>
      </c>
      <c r="E122" s="38" t="s">
        <v>188</v>
      </c>
      <c r="F122" s="38" t="s">
        <v>188</v>
      </c>
      <c r="G122" s="38" t="s">
        <v>188</v>
      </c>
      <c r="H122" s="38">
        <f>SUM(H121:H121)</f>
        <v>1402.7</v>
      </c>
      <c r="I122" s="28">
        <f>SUM(I121:I121)</f>
        <v>36</v>
      </c>
      <c r="J122" s="61">
        <f t="shared" ref="J122" si="11">SUM(J121)</f>
        <v>230170.52</v>
      </c>
      <c r="K122" s="38" t="s">
        <v>188</v>
      </c>
      <c r="L122" s="38" t="s">
        <v>188</v>
      </c>
    </row>
    <row r="123" spans="1:12" x14ac:dyDescent="0.25">
      <c r="A123" s="157" t="s">
        <v>129</v>
      </c>
      <c r="B123" s="158"/>
      <c r="C123" s="36" t="s">
        <v>188</v>
      </c>
      <c r="D123" s="36" t="s">
        <v>188</v>
      </c>
      <c r="E123" s="36" t="s">
        <v>188</v>
      </c>
      <c r="F123" s="36" t="s">
        <v>188</v>
      </c>
      <c r="G123" s="36" t="s">
        <v>188</v>
      </c>
      <c r="H123" s="36">
        <f t="shared" ref="H123:I123" si="12">H122</f>
        <v>1402.7</v>
      </c>
      <c r="I123" s="149">
        <f t="shared" si="12"/>
        <v>36</v>
      </c>
      <c r="J123" s="36">
        <f>J122</f>
        <v>230170.52</v>
      </c>
      <c r="K123" s="36" t="s">
        <v>188</v>
      </c>
      <c r="L123" s="36" t="s">
        <v>188</v>
      </c>
    </row>
    <row r="124" spans="1:12" s="113" customFormat="1" x14ac:dyDescent="0.25">
      <c r="A124" s="201" t="s">
        <v>130</v>
      </c>
      <c r="B124" s="202"/>
      <c r="C124" s="202"/>
      <c r="D124" s="202"/>
      <c r="E124" s="202"/>
      <c r="F124" s="202"/>
      <c r="G124" s="202"/>
      <c r="H124" s="202"/>
      <c r="I124" s="202"/>
      <c r="J124" s="202"/>
      <c r="K124" s="202"/>
      <c r="L124" s="202"/>
    </row>
    <row r="125" spans="1:12" x14ac:dyDescent="0.25">
      <c r="A125" s="197" t="s">
        <v>131</v>
      </c>
      <c r="B125" s="198"/>
      <c r="C125" s="140"/>
      <c r="D125" s="150"/>
      <c r="E125" s="151"/>
      <c r="F125" s="151"/>
      <c r="G125" s="150"/>
      <c r="H125" s="151"/>
      <c r="I125" s="151"/>
      <c r="J125" s="151"/>
      <c r="K125" s="140"/>
      <c r="L125" s="140"/>
    </row>
    <row r="126" spans="1:12" x14ac:dyDescent="0.25">
      <c r="A126" s="96">
        <f>A121+1</f>
        <v>87</v>
      </c>
      <c r="B126" s="141" t="s">
        <v>132</v>
      </c>
      <c r="C126" s="142">
        <v>1957</v>
      </c>
      <c r="D126" s="150"/>
      <c r="E126" s="151" t="s">
        <v>152</v>
      </c>
      <c r="F126" s="147">
        <v>2</v>
      </c>
      <c r="G126" s="38"/>
      <c r="H126" s="38">
        <v>341.3</v>
      </c>
      <c r="I126" s="28">
        <v>21</v>
      </c>
      <c r="J126" s="61">
        <f>SUMIF('2020'!B:B,B126,'2020'!C:C)+SUMIF('2021'!B:B,B126,'2021'!C:C)+SUMIF('2022'!B:B,B126,'2022'!C:C)</f>
        <v>303603.31</v>
      </c>
      <c r="K126" s="146">
        <v>44925</v>
      </c>
      <c r="L126" s="38" t="s">
        <v>150</v>
      </c>
    </row>
    <row r="127" spans="1:12" x14ac:dyDescent="0.25">
      <c r="A127" s="96">
        <f>A126+1</f>
        <v>88</v>
      </c>
      <c r="B127" s="141" t="s">
        <v>133</v>
      </c>
      <c r="C127" s="142">
        <v>1960</v>
      </c>
      <c r="D127" s="150"/>
      <c r="E127" s="151" t="s">
        <v>180</v>
      </c>
      <c r="F127" s="147">
        <v>2</v>
      </c>
      <c r="G127" s="38"/>
      <c r="H127" s="38">
        <v>410.5</v>
      </c>
      <c r="I127" s="28">
        <v>13</v>
      </c>
      <c r="J127" s="61">
        <f>SUMIF('2020'!B:B,B127,'2020'!C:C)+SUMIF('2021'!B:B,B127,'2021'!C:C)+SUMIF('2022'!B:B,B127,'2022'!C:C)</f>
        <v>183274.37</v>
      </c>
      <c r="K127" s="146">
        <v>44925</v>
      </c>
      <c r="L127" s="38" t="s">
        <v>150</v>
      </c>
    </row>
    <row r="128" spans="1:12" x14ac:dyDescent="0.25">
      <c r="A128" s="96">
        <f t="shared" ref="A128:A129" si="13">A127+1</f>
        <v>89</v>
      </c>
      <c r="B128" s="141" t="s">
        <v>134</v>
      </c>
      <c r="C128" s="142">
        <v>1960</v>
      </c>
      <c r="D128" s="150"/>
      <c r="E128" s="38" t="s">
        <v>180</v>
      </c>
      <c r="F128" s="147">
        <v>2</v>
      </c>
      <c r="G128" s="38"/>
      <c r="H128" s="38">
        <v>628.75</v>
      </c>
      <c r="I128" s="28">
        <v>29</v>
      </c>
      <c r="J128" s="61">
        <f>SUMIF('2020'!B:B,B128,'2020'!C:C)+SUMIF('2021'!B:B,B128,'2021'!C:C)+SUMIF('2022'!B:B,B128,'2022'!C:C)</f>
        <v>515047.58</v>
      </c>
      <c r="K128" s="146">
        <v>44925</v>
      </c>
      <c r="L128" s="38" t="s">
        <v>150</v>
      </c>
    </row>
    <row r="129" spans="1:14" x14ac:dyDescent="0.25">
      <c r="A129" s="96">
        <f t="shared" si="13"/>
        <v>90</v>
      </c>
      <c r="B129" s="141" t="s">
        <v>135</v>
      </c>
      <c r="C129" s="142">
        <v>1917</v>
      </c>
      <c r="D129" s="150"/>
      <c r="E129" s="38" t="s">
        <v>180</v>
      </c>
      <c r="F129" s="147">
        <v>2</v>
      </c>
      <c r="G129" s="38"/>
      <c r="H129" s="38">
        <v>235.4</v>
      </c>
      <c r="I129" s="28">
        <v>20</v>
      </c>
      <c r="J129" s="61">
        <f>SUMIF('2020'!B:B,B129,'2020'!C:C)+SUMIF('2021'!B:B,B129,'2021'!C:C)+SUMIF('2022'!B:B,B129,'2022'!C:C)</f>
        <v>519558.94999999995</v>
      </c>
      <c r="K129" s="146">
        <v>44925</v>
      </c>
      <c r="L129" s="38" t="s">
        <v>150</v>
      </c>
    </row>
    <row r="130" spans="1:14" x14ac:dyDescent="0.25">
      <c r="A130" s="199" t="s">
        <v>34</v>
      </c>
      <c r="B130" s="200"/>
      <c r="C130" s="38" t="s">
        <v>188</v>
      </c>
      <c r="D130" s="38" t="s">
        <v>188</v>
      </c>
      <c r="E130" s="38" t="s">
        <v>188</v>
      </c>
      <c r="F130" s="38" t="s">
        <v>188</v>
      </c>
      <c r="G130" s="38" t="s">
        <v>188</v>
      </c>
      <c r="H130" s="38">
        <f>SUM(H126:H129)</f>
        <v>1615.95</v>
      </c>
      <c r="I130" s="147">
        <f>SUM(I126:I129)</f>
        <v>83</v>
      </c>
      <c r="J130" s="61">
        <f t="shared" ref="J130" si="14">SUM(J126:J129)</f>
        <v>1521484.21</v>
      </c>
      <c r="K130" s="38" t="s">
        <v>188</v>
      </c>
      <c r="L130" s="38" t="s">
        <v>188</v>
      </c>
    </row>
    <row r="131" spans="1:14" s="113" customFormat="1" x14ac:dyDescent="0.25">
      <c r="A131" s="195" t="s">
        <v>212</v>
      </c>
      <c r="B131" s="196"/>
      <c r="C131" s="36" t="s">
        <v>188</v>
      </c>
      <c r="D131" s="36" t="s">
        <v>188</v>
      </c>
      <c r="E131" s="36" t="s">
        <v>188</v>
      </c>
      <c r="F131" s="36" t="s">
        <v>188</v>
      </c>
      <c r="G131" s="36" t="s">
        <v>188</v>
      </c>
      <c r="H131" s="36">
        <f t="shared" ref="H131:I131" si="15">H130</f>
        <v>1615.95</v>
      </c>
      <c r="I131" s="36">
        <f t="shared" si="15"/>
        <v>83</v>
      </c>
      <c r="J131" s="36">
        <f t="shared" ref="J131" si="16">J130</f>
        <v>1521484.21</v>
      </c>
      <c r="K131" s="36" t="s">
        <v>188</v>
      </c>
      <c r="L131" s="36" t="s">
        <v>188</v>
      </c>
      <c r="M131" s="139"/>
    </row>
    <row r="132" spans="1:14" x14ac:dyDescent="0.25">
      <c r="A132" s="189" t="s">
        <v>136</v>
      </c>
      <c r="B132" s="189"/>
      <c r="C132" s="110" t="s">
        <v>188</v>
      </c>
      <c r="D132" s="110" t="s">
        <v>188</v>
      </c>
      <c r="E132" s="110" t="s">
        <v>188</v>
      </c>
      <c r="F132" s="110" t="s">
        <v>188</v>
      </c>
      <c r="G132" s="110" t="s">
        <v>188</v>
      </c>
      <c r="H132" s="79">
        <f>H131+H123+H118+H112+H107+H26</f>
        <v>177232.01999999993</v>
      </c>
      <c r="I132" s="79">
        <f>I131+I123+I118+I112+I107+I26</f>
        <v>4814</v>
      </c>
      <c r="J132" s="79">
        <f>J131+J123+J118+J112+J107+J26</f>
        <v>174509974.64000002</v>
      </c>
      <c r="K132" s="110" t="s">
        <v>188</v>
      </c>
      <c r="L132" s="110" t="s">
        <v>188</v>
      </c>
    </row>
    <row r="133" spans="1:14" x14ac:dyDescent="0.25">
      <c r="A133" s="181" t="s">
        <v>182</v>
      </c>
      <c r="B133" s="181"/>
      <c r="C133" s="110" t="s">
        <v>188</v>
      </c>
      <c r="D133" s="110" t="s">
        <v>188</v>
      </c>
      <c r="E133" s="110" t="s">
        <v>188</v>
      </c>
      <c r="F133" s="110" t="s">
        <v>188</v>
      </c>
      <c r="G133" s="110" t="s">
        <v>188</v>
      </c>
      <c r="H133" s="110" t="s">
        <v>188</v>
      </c>
      <c r="I133" s="110" t="s">
        <v>188</v>
      </c>
      <c r="J133" s="111">
        <f>'2020'!C23+'2021'!C124+'2022'!C17</f>
        <v>897824.71811200026</v>
      </c>
      <c r="K133" s="110" t="s">
        <v>188</v>
      </c>
      <c r="L133" s="110" t="s">
        <v>188</v>
      </c>
    </row>
    <row r="134" spans="1:14" x14ac:dyDescent="0.25">
      <c r="A134" s="182" t="s">
        <v>183</v>
      </c>
      <c r="B134" s="182"/>
      <c r="C134" s="110" t="s">
        <v>188</v>
      </c>
      <c r="D134" s="110" t="s">
        <v>188</v>
      </c>
      <c r="E134" s="110" t="s">
        <v>188</v>
      </c>
      <c r="F134" s="110" t="s">
        <v>188</v>
      </c>
      <c r="G134" s="110" t="s">
        <v>188</v>
      </c>
      <c r="H134" s="111" t="s">
        <v>188</v>
      </c>
      <c r="I134" s="111" t="s">
        <v>188</v>
      </c>
      <c r="J134" s="111">
        <f>J132+J133</f>
        <v>175407799.35811201</v>
      </c>
      <c r="K134" s="110" t="s">
        <v>188</v>
      </c>
      <c r="L134" s="110" t="s">
        <v>188</v>
      </c>
      <c r="M134" s="109"/>
      <c r="N134" s="109"/>
    </row>
  </sheetData>
  <protectedRanges>
    <protectedRange password="CC6F" sqref="I110" name="Диапазон2_9_8_1_1"/>
  </protectedRanges>
  <autoFilter ref="A17:XEX134"/>
  <mergeCells count="34">
    <mergeCell ref="A109:B109"/>
    <mergeCell ref="A108:L108"/>
    <mergeCell ref="K13:K16"/>
    <mergeCell ref="L13:L16"/>
    <mergeCell ref="C14:C16"/>
    <mergeCell ref="D14:D16"/>
    <mergeCell ref="A27:L27"/>
    <mergeCell ref="A18:L18"/>
    <mergeCell ref="A26:B26"/>
    <mergeCell ref="G13:G16"/>
    <mergeCell ref="H13:H15"/>
    <mergeCell ref="I13:I15"/>
    <mergeCell ref="J13:J15"/>
    <mergeCell ref="A11:L11"/>
    <mergeCell ref="A12:L12"/>
    <mergeCell ref="A13:A15"/>
    <mergeCell ref="B13:B15"/>
    <mergeCell ref="C13:D13"/>
    <mergeCell ref="E13:E16"/>
    <mergeCell ref="F13:F16"/>
    <mergeCell ref="A133:B133"/>
    <mergeCell ref="A134:B134"/>
    <mergeCell ref="A111:B111"/>
    <mergeCell ref="A112:B112"/>
    <mergeCell ref="A117:B117"/>
    <mergeCell ref="A118:B118"/>
    <mergeCell ref="A132:B132"/>
    <mergeCell ref="A113:L113"/>
    <mergeCell ref="A114:B114"/>
    <mergeCell ref="A119:L119"/>
    <mergeCell ref="A131:B131"/>
    <mergeCell ref="A125:B125"/>
    <mergeCell ref="A130:B130"/>
    <mergeCell ref="A124:L124"/>
  </mergeCells>
  <conditionalFormatting sqref="A117">
    <cfRule type="duplicateValues" dxfId="7" priority="44"/>
  </conditionalFormatting>
  <conditionalFormatting sqref="A111 B110">
    <cfRule type="duplicateValues" dxfId="6" priority="798"/>
  </conditionalFormatting>
  <conditionalFormatting sqref="A112">
    <cfRule type="duplicateValues" dxfId="5" priority="799"/>
  </conditionalFormatting>
  <conditionalFormatting sqref="B115:B116">
    <cfRule type="duplicateValues" dxfId="4" priority="816"/>
  </conditionalFormatting>
  <conditionalFormatting sqref="B126:B129">
    <cfRule type="duplicateValues" dxfId="3" priority="817"/>
  </conditionalFormatting>
  <conditionalFormatting sqref="A26">
    <cfRule type="duplicateValues" dxfId="2" priority="1"/>
  </conditionalFormatting>
  <pageMargins left="0.23622047244094491" right="0.23622047244094491" top="0.74803149606299213" bottom="0.47244094488188981" header="0.31496062992125984" footer="0.31496062992125984"/>
  <pageSetup paperSize="9" scale="65" orientation="landscape" r:id="rId1"/>
  <headerFooter>
    <oddFooter>Страница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30"/>
  <sheetViews>
    <sheetView view="pageBreakPreview" zoomScale="70" zoomScaleNormal="70" zoomScaleSheetLayoutView="70" workbookViewId="0">
      <pane xSplit="2" ySplit="9" topLeftCell="C10" activePane="bottomRight" state="frozen"/>
      <selection activeCell="P738" sqref="P738"/>
      <selection pane="topRight" activeCell="P738" sqref="P738"/>
      <selection pane="bottomLeft" activeCell="P738" sqref="P738"/>
      <selection pane="bottomRight" activeCell="I5" sqref="I5:I7"/>
    </sheetView>
  </sheetViews>
  <sheetFormatPr defaultColWidth="9.140625" defaultRowHeight="15.75" x14ac:dyDescent="0.25"/>
  <cols>
    <col min="1" max="1" width="8.28515625" style="172" customWidth="1"/>
    <col min="2" max="2" width="48.85546875" style="173" customWidth="1"/>
    <col min="3" max="3" width="19.85546875" style="86" customWidth="1"/>
    <col min="4" max="4" width="18" style="86" customWidth="1"/>
    <col min="5" max="5" width="18.42578125" style="86" customWidth="1"/>
    <col min="6" max="6" width="19.140625" style="86" bestFit="1" customWidth="1"/>
    <col min="7" max="7" width="16.85546875" style="86" customWidth="1"/>
    <col min="8" max="8" width="16.5703125" style="86" customWidth="1"/>
    <col min="9" max="9" width="17.5703125" style="86" customWidth="1"/>
    <col min="10" max="10" width="7.42578125" style="86" customWidth="1"/>
    <col min="11" max="11" width="10.42578125" style="86" customWidth="1"/>
    <col min="12" max="12" width="9.85546875" style="86" customWidth="1"/>
    <col min="13" max="13" width="13" style="86" bestFit="1" customWidth="1"/>
    <col min="14" max="14" width="14.5703125" style="86" customWidth="1"/>
    <col min="15" max="15" width="13" style="86" bestFit="1" customWidth="1"/>
    <col min="16" max="16" width="16.140625" style="86" customWidth="1"/>
    <col min="17" max="17" width="11.85546875" style="86" customWidth="1"/>
    <col min="18" max="18" width="14.5703125" style="86" customWidth="1"/>
    <col min="19" max="19" width="10.7109375" style="86" customWidth="1"/>
    <col min="20" max="20" width="15.140625" style="86" customWidth="1"/>
    <col min="21" max="21" width="18.42578125" style="86" customWidth="1"/>
    <col min="22" max="22" width="18.5703125" style="86" customWidth="1"/>
    <col min="23" max="23" width="12.42578125" style="80" hidden="1" customWidth="1"/>
    <col min="24" max="24" width="13.42578125" style="80" hidden="1" customWidth="1"/>
    <col min="25" max="25" width="12.7109375" style="80" hidden="1" customWidth="1"/>
    <col min="26" max="26" width="14.42578125" style="80" hidden="1" customWidth="1"/>
    <col min="27" max="29" width="12.42578125" style="80" hidden="1" customWidth="1"/>
    <col min="30" max="30" width="13.140625" style="80" hidden="1" customWidth="1"/>
    <col min="31" max="34" width="12.42578125" style="80" hidden="1" customWidth="1"/>
    <col min="35" max="35" width="10.7109375" style="80" hidden="1" customWidth="1"/>
    <col min="36" max="38" width="9.140625" style="80" hidden="1" customWidth="1"/>
    <col min="39" max="39" width="9.28515625" style="80" hidden="1" customWidth="1"/>
    <col min="40" max="16384" width="9.140625" style="80"/>
  </cols>
  <sheetData>
    <row r="1" spans="1:35" x14ac:dyDescent="0.25">
      <c r="A1" s="242" t="s">
        <v>200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6"/>
      <c r="X1" s="6"/>
      <c r="Y1" s="6"/>
      <c r="Z1" s="6"/>
      <c r="AA1" s="7"/>
      <c r="AB1" s="7"/>
      <c r="AC1" s="7"/>
      <c r="AD1" s="7"/>
      <c r="AE1" s="7"/>
      <c r="AF1" s="7"/>
    </row>
    <row r="2" spans="1:35" x14ac:dyDescent="0.25">
      <c r="A2" s="86"/>
      <c r="B2" s="163"/>
      <c r="C2" s="11"/>
      <c r="D2" s="164"/>
      <c r="E2" s="11"/>
      <c r="F2" s="11"/>
      <c r="G2" s="11"/>
      <c r="H2" s="11"/>
      <c r="I2" s="11"/>
      <c r="J2" s="164"/>
      <c r="K2" s="164"/>
      <c r="L2" s="164"/>
      <c r="M2" s="164"/>
      <c r="N2" s="11"/>
      <c r="O2" s="164"/>
      <c r="P2" s="11"/>
      <c r="Q2" s="164"/>
      <c r="R2" s="11"/>
      <c r="S2" s="164"/>
      <c r="T2" s="11"/>
      <c r="U2" s="164"/>
      <c r="V2" s="11"/>
      <c r="W2" s="11"/>
      <c r="X2" s="11"/>
      <c r="Y2" s="10"/>
      <c r="Z2" s="7"/>
      <c r="AA2" s="7"/>
      <c r="AB2" s="7"/>
      <c r="AC2" s="225" t="s">
        <v>0</v>
      </c>
      <c r="AD2" s="225"/>
      <c r="AE2" s="225"/>
      <c r="AF2" s="7"/>
    </row>
    <row r="3" spans="1:35" ht="11.25" customHeight="1" x14ac:dyDescent="0.25">
      <c r="A3" s="248" t="s">
        <v>1</v>
      </c>
      <c r="B3" s="245" t="s">
        <v>2</v>
      </c>
      <c r="C3" s="226" t="s">
        <v>3</v>
      </c>
      <c r="D3" s="243" t="s">
        <v>4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17"/>
      <c r="X3" s="18"/>
      <c r="Y3" s="10"/>
      <c r="Z3" s="7"/>
      <c r="AA3" s="7"/>
      <c r="AB3" s="7"/>
      <c r="AC3" s="7"/>
      <c r="AD3" s="7"/>
      <c r="AE3" s="7"/>
      <c r="AF3" s="7"/>
    </row>
    <row r="4" spans="1:35" ht="72.75" customHeight="1" x14ac:dyDescent="0.25">
      <c r="A4" s="249"/>
      <c r="B4" s="246"/>
      <c r="C4" s="227"/>
      <c r="D4" s="228" t="s">
        <v>5</v>
      </c>
      <c r="E4" s="229"/>
      <c r="F4" s="229"/>
      <c r="G4" s="229"/>
      <c r="H4" s="229"/>
      <c r="I4" s="230"/>
      <c r="J4" s="228" t="s">
        <v>6</v>
      </c>
      <c r="K4" s="229"/>
      <c r="L4" s="230"/>
      <c r="M4" s="231" t="s">
        <v>7</v>
      </c>
      <c r="N4" s="232"/>
      <c r="O4" s="231" t="s">
        <v>8</v>
      </c>
      <c r="P4" s="232"/>
      <c r="Q4" s="231" t="s">
        <v>9</v>
      </c>
      <c r="R4" s="232"/>
      <c r="S4" s="231" t="s">
        <v>10</v>
      </c>
      <c r="T4" s="232"/>
      <c r="U4" s="237" t="s">
        <v>11</v>
      </c>
      <c r="V4" s="226" t="s">
        <v>12</v>
      </c>
      <c r="W4" s="22"/>
      <c r="X4" s="22"/>
      <c r="Y4" s="22"/>
      <c r="Z4" s="22"/>
      <c r="AA4" s="22"/>
      <c r="AB4" s="22"/>
      <c r="AC4" s="240" t="s">
        <v>13</v>
      </c>
      <c r="AD4" s="240" t="s">
        <v>14</v>
      </c>
      <c r="AE4" s="240" t="s">
        <v>15</v>
      </c>
      <c r="AF4" s="7"/>
    </row>
    <row r="5" spans="1:35" ht="47.25" customHeight="1" x14ac:dyDescent="0.25">
      <c r="A5" s="249"/>
      <c r="B5" s="246"/>
      <c r="C5" s="227"/>
      <c r="D5" s="237" t="s">
        <v>16</v>
      </c>
      <c r="E5" s="226" t="s">
        <v>17</v>
      </c>
      <c r="F5" s="226" t="s">
        <v>18</v>
      </c>
      <c r="G5" s="226" t="s">
        <v>19</v>
      </c>
      <c r="H5" s="226" t="s">
        <v>20</v>
      </c>
      <c r="I5" s="226" t="s">
        <v>21</v>
      </c>
      <c r="J5" s="237"/>
      <c r="K5" s="237" t="s">
        <v>22</v>
      </c>
      <c r="L5" s="237" t="s">
        <v>23</v>
      </c>
      <c r="M5" s="233"/>
      <c r="N5" s="234"/>
      <c r="O5" s="233"/>
      <c r="P5" s="234"/>
      <c r="Q5" s="233"/>
      <c r="R5" s="234"/>
      <c r="S5" s="233"/>
      <c r="T5" s="234"/>
      <c r="U5" s="238"/>
      <c r="V5" s="227"/>
      <c r="W5" s="22"/>
      <c r="X5" s="22"/>
      <c r="Y5" s="22"/>
      <c r="Z5" s="22"/>
      <c r="AA5" s="22"/>
      <c r="AB5" s="22"/>
      <c r="AC5" s="240"/>
      <c r="AD5" s="240"/>
      <c r="AE5" s="240"/>
      <c r="AF5" s="7"/>
    </row>
    <row r="6" spans="1:35" x14ac:dyDescent="0.25">
      <c r="A6" s="249"/>
      <c r="B6" s="246"/>
      <c r="C6" s="227"/>
      <c r="D6" s="238"/>
      <c r="E6" s="227"/>
      <c r="F6" s="227"/>
      <c r="G6" s="227"/>
      <c r="H6" s="227"/>
      <c r="I6" s="227"/>
      <c r="J6" s="238"/>
      <c r="K6" s="238"/>
      <c r="L6" s="238"/>
      <c r="M6" s="233"/>
      <c r="N6" s="234"/>
      <c r="O6" s="233"/>
      <c r="P6" s="234"/>
      <c r="Q6" s="233"/>
      <c r="R6" s="234"/>
      <c r="S6" s="233"/>
      <c r="T6" s="234"/>
      <c r="U6" s="238"/>
      <c r="V6" s="227"/>
      <c r="W6" s="22" t="s">
        <v>24</v>
      </c>
      <c r="X6" s="22" t="s">
        <v>25</v>
      </c>
      <c r="Y6" s="22" t="s">
        <v>26</v>
      </c>
      <c r="Z6" s="22" t="s">
        <v>27</v>
      </c>
      <c r="AA6" s="22" t="s">
        <v>28</v>
      </c>
      <c r="AB6" s="22"/>
      <c r="AC6" s="240"/>
      <c r="AD6" s="240"/>
      <c r="AE6" s="240"/>
      <c r="AF6" s="7"/>
    </row>
    <row r="7" spans="1:35" ht="54" customHeight="1" x14ac:dyDescent="0.25">
      <c r="A7" s="250"/>
      <c r="B7" s="247"/>
      <c r="C7" s="27"/>
      <c r="D7" s="239"/>
      <c r="E7" s="241"/>
      <c r="F7" s="241"/>
      <c r="G7" s="241"/>
      <c r="H7" s="241"/>
      <c r="I7" s="241"/>
      <c r="J7" s="239"/>
      <c r="K7" s="239"/>
      <c r="L7" s="239"/>
      <c r="M7" s="235"/>
      <c r="N7" s="236"/>
      <c r="O7" s="235"/>
      <c r="P7" s="236"/>
      <c r="Q7" s="235"/>
      <c r="R7" s="236"/>
      <c r="S7" s="235"/>
      <c r="T7" s="236"/>
      <c r="U7" s="239"/>
      <c r="V7" s="241"/>
      <c r="W7" s="22"/>
      <c r="X7" s="22"/>
      <c r="Y7" s="22"/>
      <c r="Z7" s="22"/>
      <c r="AA7" s="22"/>
      <c r="AB7" s="22"/>
      <c r="AC7" s="240"/>
      <c r="AD7" s="240"/>
      <c r="AE7" s="240"/>
      <c r="AF7" s="7"/>
    </row>
    <row r="8" spans="1:35" x14ac:dyDescent="0.25">
      <c r="A8" s="116"/>
      <c r="B8" s="165"/>
      <c r="C8" s="22" t="s">
        <v>29</v>
      </c>
      <c r="D8" s="166" t="s">
        <v>29</v>
      </c>
      <c r="E8" s="22" t="s">
        <v>29</v>
      </c>
      <c r="F8" s="22" t="s">
        <v>29</v>
      </c>
      <c r="G8" s="22" t="s">
        <v>29</v>
      </c>
      <c r="H8" s="22" t="s">
        <v>29</v>
      </c>
      <c r="I8" s="22" t="s">
        <v>29</v>
      </c>
      <c r="J8" s="166" t="s">
        <v>30</v>
      </c>
      <c r="K8" s="166" t="s">
        <v>29</v>
      </c>
      <c r="L8" s="166" t="s">
        <v>29</v>
      </c>
      <c r="M8" s="166" t="s">
        <v>31</v>
      </c>
      <c r="N8" s="22" t="s">
        <v>29</v>
      </c>
      <c r="O8" s="166" t="s">
        <v>31</v>
      </c>
      <c r="P8" s="22" t="s">
        <v>29</v>
      </c>
      <c r="Q8" s="166" t="s">
        <v>31</v>
      </c>
      <c r="R8" s="22" t="s">
        <v>29</v>
      </c>
      <c r="S8" s="166" t="s">
        <v>32</v>
      </c>
      <c r="T8" s="22" t="s">
        <v>29</v>
      </c>
      <c r="U8" s="166" t="s">
        <v>29</v>
      </c>
      <c r="V8" s="22"/>
      <c r="W8" s="22"/>
      <c r="X8" s="22"/>
      <c r="Y8" s="22"/>
      <c r="Z8" s="22"/>
      <c r="AA8" s="22"/>
      <c r="AB8" s="22"/>
      <c r="AC8" s="240"/>
      <c r="AD8" s="240"/>
      <c r="AE8" s="240"/>
      <c r="AF8" s="86"/>
    </row>
    <row r="9" spans="1:35" x14ac:dyDescent="0.25">
      <c r="A9" s="28">
        <v>1</v>
      </c>
      <c r="B9" s="167">
        <v>2</v>
      </c>
      <c r="C9" s="28">
        <v>3</v>
      </c>
      <c r="D9" s="28">
        <v>4</v>
      </c>
      <c r="E9" s="147">
        <v>5</v>
      </c>
      <c r="F9" s="147">
        <v>6</v>
      </c>
      <c r="G9" s="147">
        <v>7</v>
      </c>
      <c r="H9" s="147">
        <v>8</v>
      </c>
      <c r="I9" s="147">
        <v>9</v>
      </c>
      <c r="J9" s="147">
        <v>10</v>
      </c>
      <c r="K9" s="147">
        <v>11</v>
      </c>
      <c r="L9" s="147">
        <v>12</v>
      </c>
      <c r="M9" s="147">
        <v>13</v>
      </c>
      <c r="N9" s="147">
        <v>14</v>
      </c>
      <c r="O9" s="147">
        <v>15</v>
      </c>
      <c r="P9" s="147">
        <v>16</v>
      </c>
      <c r="Q9" s="147">
        <v>17</v>
      </c>
      <c r="R9" s="147">
        <v>18</v>
      </c>
      <c r="S9" s="147">
        <v>20</v>
      </c>
      <c r="T9" s="147">
        <v>21</v>
      </c>
      <c r="U9" s="147">
        <v>22</v>
      </c>
      <c r="V9" s="30">
        <v>23</v>
      </c>
      <c r="W9" s="32"/>
      <c r="X9" s="31"/>
      <c r="Y9" s="31"/>
      <c r="Z9" s="33"/>
      <c r="AA9" s="9"/>
      <c r="AB9" s="9"/>
      <c r="AC9" s="9"/>
      <c r="AD9" s="9"/>
      <c r="AE9" s="9"/>
      <c r="AF9" s="9"/>
    </row>
    <row r="10" spans="1:35" ht="24" customHeight="1" x14ac:dyDescent="0.25">
      <c r="A10" s="220" t="s">
        <v>153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2"/>
      <c r="W10" s="34" t="s">
        <v>33</v>
      </c>
      <c r="X10" s="35"/>
      <c r="Y10" s="35"/>
      <c r="Z10" s="35"/>
      <c r="AA10" s="35"/>
      <c r="AB10" s="35"/>
      <c r="AC10" s="36"/>
      <c r="AD10" s="36"/>
      <c r="AE10" s="36"/>
      <c r="AF10" s="37"/>
      <c r="AG10" s="7"/>
    </row>
    <row r="11" spans="1:35" x14ac:dyDescent="0.25">
      <c r="A11" s="220" t="s">
        <v>42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2"/>
      <c r="W11" s="52"/>
      <c r="X11" s="53"/>
      <c r="Y11" s="53"/>
      <c r="Z11" s="53"/>
      <c r="AA11" s="53"/>
      <c r="AB11" s="36"/>
      <c r="AC11" s="36"/>
      <c r="AD11" s="36"/>
      <c r="AE11" s="54"/>
    </row>
    <row r="12" spans="1:35" x14ac:dyDescent="0.25">
      <c r="A12" s="223" t="s">
        <v>43</v>
      </c>
      <c r="B12" s="224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7"/>
      <c r="X12" s="17"/>
      <c r="Y12" s="17"/>
      <c r="Z12" s="17"/>
      <c r="AA12" s="17"/>
      <c r="AB12" s="11"/>
      <c r="AC12" s="55"/>
      <c r="AD12" s="56"/>
      <c r="AE12" s="56"/>
    </row>
    <row r="13" spans="1:35" x14ac:dyDescent="0.25">
      <c r="A13" s="28">
        <v>1</v>
      </c>
      <c r="B13" s="141" t="s">
        <v>106</v>
      </c>
      <c r="C13" s="38">
        <f>D13+K13+L13+N13+P13+R13+T13+V13</f>
        <v>15009885</v>
      </c>
      <c r="D13" s="38">
        <f>E13+F13+G13+H13+I13</f>
        <v>15009885</v>
      </c>
      <c r="E13" s="38">
        <v>2180257</v>
      </c>
      <c r="F13" s="38">
        <v>8666094</v>
      </c>
      <c r="G13" s="38">
        <v>1772867</v>
      </c>
      <c r="H13" s="38">
        <v>1200177</v>
      </c>
      <c r="I13" s="38">
        <v>1190490</v>
      </c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7">
        <v>148169.14000000001</v>
      </c>
      <c r="X13" s="17">
        <v>184270.33</v>
      </c>
      <c r="Y13" s="17">
        <v>147076.5</v>
      </c>
      <c r="Z13" s="17"/>
      <c r="AA13" s="17">
        <v>147076.5</v>
      </c>
      <c r="AB13" s="11"/>
      <c r="AC13" s="55">
        <v>94893.65</v>
      </c>
      <c r="AD13" s="56"/>
      <c r="AE13" s="56"/>
    </row>
    <row r="14" spans="1:35" x14ac:dyDescent="0.25">
      <c r="A14" s="183" t="s">
        <v>34</v>
      </c>
      <c r="B14" s="184"/>
      <c r="C14" s="38">
        <f t="shared" ref="C14:V14" si="0">SUM(C13:C13)</f>
        <v>15009885</v>
      </c>
      <c r="D14" s="38">
        <f t="shared" si="0"/>
        <v>15009885</v>
      </c>
      <c r="E14" s="38">
        <f t="shared" si="0"/>
        <v>2180257</v>
      </c>
      <c r="F14" s="38">
        <f t="shared" si="0"/>
        <v>8666094</v>
      </c>
      <c r="G14" s="38">
        <f t="shared" si="0"/>
        <v>1772867</v>
      </c>
      <c r="H14" s="38">
        <f t="shared" si="0"/>
        <v>1200177</v>
      </c>
      <c r="I14" s="38">
        <f t="shared" si="0"/>
        <v>1190490</v>
      </c>
      <c r="J14" s="38">
        <f t="shared" si="0"/>
        <v>0</v>
      </c>
      <c r="K14" s="38">
        <f t="shared" si="0"/>
        <v>0</v>
      </c>
      <c r="L14" s="38">
        <f t="shared" si="0"/>
        <v>0</v>
      </c>
      <c r="M14" s="38">
        <f t="shared" si="0"/>
        <v>0</v>
      </c>
      <c r="N14" s="38">
        <f t="shared" si="0"/>
        <v>0</v>
      </c>
      <c r="O14" s="38">
        <f t="shared" si="0"/>
        <v>0</v>
      </c>
      <c r="P14" s="38">
        <f t="shared" si="0"/>
        <v>0</v>
      </c>
      <c r="Q14" s="38">
        <f t="shared" si="0"/>
        <v>0</v>
      </c>
      <c r="R14" s="38">
        <f t="shared" si="0"/>
        <v>0</v>
      </c>
      <c r="S14" s="38">
        <f t="shared" si="0"/>
        <v>0</v>
      </c>
      <c r="T14" s="38">
        <f t="shared" si="0"/>
        <v>0</v>
      </c>
      <c r="U14" s="38">
        <f t="shared" si="0"/>
        <v>0</v>
      </c>
      <c r="V14" s="38">
        <f t="shared" si="0"/>
        <v>0</v>
      </c>
      <c r="W14" s="17"/>
      <c r="X14" s="17"/>
      <c r="Y14" s="17"/>
      <c r="Z14" s="17"/>
      <c r="AA14" s="17"/>
      <c r="AB14" s="11"/>
      <c r="AC14" s="55"/>
      <c r="AD14" s="56"/>
      <c r="AE14" s="56"/>
    </row>
    <row r="15" spans="1:35" x14ac:dyDescent="0.25">
      <c r="A15" s="193" t="s">
        <v>115</v>
      </c>
      <c r="B15" s="186"/>
      <c r="C15" s="36">
        <f t="shared" ref="C15:V15" si="1">C14</f>
        <v>15009885</v>
      </c>
      <c r="D15" s="36">
        <f t="shared" si="1"/>
        <v>15009885</v>
      </c>
      <c r="E15" s="36">
        <f t="shared" si="1"/>
        <v>2180257</v>
      </c>
      <c r="F15" s="36">
        <f t="shared" si="1"/>
        <v>8666094</v>
      </c>
      <c r="G15" s="36">
        <f t="shared" si="1"/>
        <v>1772867</v>
      </c>
      <c r="H15" s="36">
        <f t="shared" si="1"/>
        <v>1200177</v>
      </c>
      <c r="I15" s="36">
        <f t="shared" si="1"/>
        <v>1190490</v>
      </c>
      <c r="J15" s="36">
        <f t="shared" si="1"/>
        <v>0</v>
      </c>
      <c r="K15" s="36">
        <f t="shared" si="1"/>
        <v>0</v>
      </c>
      <c r="L15" s="36">
        <f t="shared" si="1"/>
        <v>0</v>
      </c>
      <c r="M15" s="36">
        <f t="shared" si="1"/>
        <v>0</v>
      </c>
      <c r="N15" s="36">
        <f t="shared" si="1"/>
        <v>0</v>
      </c>
      <c r="O15" s="36">
        <f t="shared" si="1"/>
        <v>0</v>
      </c>
      <c r="P15" s="36">
        <f t="shared" si="1"/>
        <v>0</v>
      </c>
      <c r="Q15" s="36">
        <f t="shared" si="1"/>
        <v>0</v>
      </c>
      <c r="R15" s="36">
        <f t="shared" si="1"/>
        <v>0</v>
      </c>
      <c r="S15" s="36">
        <f t="shared" si="1"/>
        <v>0</v>
      </c>
      <c r="T15" s="36">
        <f t="shared" si="1"/>
        <v>0</v>
      </c>
      <c r="U15" s="36">
        <f t="shared" si="1"/>
        <v>0</v>
      </c>
      <c r="V15" s="36">
        <f t="shared" si="1"/>
        <v>0</v>
      </c>
      <c r="W15" s="17"/>
      <c r="X15" s="17"/>
      <c r="Y15" s="17"/>
      <c r="Z15" s="17"/>
      <c r="AA15" s="17"/>
      <c r="AB15" s="11"/>
      <c r="AC15" s="55"/>
      <c r="AD15" s="56"/>
      <c r="AE15" s="56"/>
    </row>
    <row r="16" spans="1:35" x14ac:dyDescent="0.25">
      <c r="A16" s="220" t="s">
        <v>130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2"/>
      <c r="W16" s="70"/>
      <c r="X16" s="11"/>
      <c r="Y16" s="11"/>
      <c r="Z16" s="11"/>
      <c r="AA16" s="11"/>
      <c r="AB16" s="11"/>
      <c r="AC16" s="11"/>
      <c r="AD16" s="11"/>
      <c r="AE16" s="11"/>
      <c r="AF16" s="10"/>
      <c r="AG16" s="7"/>
      <c r="AH16" s="7"/>
      <c r="AI16" s="7"/>
    </row>
    <row r="17" spans="1:38" x14ac:dyDescent="0.25">
      <c r="A17" s="168" t="s">
        <v>131</v>
      </c>
      <c r="B17" s="16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17"/>
      <c r="X17" s="11"/>
      <c r="Y17" s="11"/>
      <c r="Z17" s="11"/>
      <c r="AA17" s="11"/>
      <c r="AB17" s="11"/>
      <c r="AC17" s="11"/>
      <c r="AD17" s="11"/>
      <c r="AE17" s="11"/>
      <c r="AF17" s="10"/>
      <c r="AG17" s="7"/>
      <c r="AH17" s="7"/>
      <c r="AI17" s="7"/>
    </row>
    <row r="18" spans="1:38" x14ac:dyDescent="0.25">
      <c r="A18" s="28">
        <f>A13+1</f>
        <v>2</v>
      </c>
      <c r="B18" s="141" t="s">
        <v>134</v>
      </c>
      <c r="C18" s="38">
        <f>D18+K18+L18+N18+P18+R18+T18+U18+V18</f>
        <v>515047.58</v>
      </c>
      <c r="D18" s="38">
        <f>E18+F18+G18+H18+I18</f>
        <v>515047.58</v>
      </c>
      <c r="E18" s="38">
        <v>515047.58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17"/>
      <c r="X18" s="11"/>
      <c r="Y18" s="11"/>
      <c r="Z18" s="11">
        <v>134109.74</v>
      </c>
      <c r="AA18" s="11"/>
      <c r="AB18" s="11"/>
      <c r="AC18" s="11"/>
      <c r="AD18" s="11"/>
      <c r="AE18" s="11"/>
      <c r="AF18" s="10"/>
      <c r="AG18" s="7"/>
      <c r="AH18" s="7"/>
      <c r="AI18" s="7"/>
    </row>
    <row r="19" spans="1:38" x14ac:dyDescent="0.25">
      <c r="A19" s="169">
        <f>A18+1</f>
        <v>3</v>
      </c>
      <c r="B19" s="42" t="s">
        <v>135</v>
      </c>
      <c r="C19" s="61">
        <f>D19+K19+L19+N19+P19+R19+S19+U19+V19+W19</f>
        <v>364504.8</v>
      </c>
      <c r="D19" s="61">
        <f>E19+F19+G19+H19+I19</f>
        <v>364504.8</v>
      </c>
      <c r="E19" s="61">
        <v>364504.8</v>
      </c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17">
        <f>C19-D19-K19-L19-N19-P19-R19-S19-U19-V19-W19</f>
        <v>0</v>
      </c>
      <c r="Y19" s="17"/>
      <c r="Z19" s="17"/>
      <c r="AA19" s="11"/>
      <c r="AB19" s="11">
        <v>81534.259999999995</v>
      </c>
      <c r="AC19" s="11"/>
      <c r="AD19" s="11"/>
      <c r="AE19" s="11"/>
      <c r="AF19" s="11"/>
      <c r="AG19" s="11">
        <v>81109.16</v>
      </c>
      <c r="AH19" s="11">
        <v>155054.15</v>
      </c>
      <c r="AI19" s="10"/>
      <c r="AJ19" s="7">
        <v>413375.15</v>
      </c>
      <c r="AK19" s="7">
        <v>145813.14000000001</v>
      </c>
      <c r="AL19" s="7"/>
    </row>
    <row r="20" spans="1:38" x14ac:dyDescent="0.25">
      <c r="A20" s="170" t="s">
        <v>34</v>
      </c>
      <c r="B20" s="170"/>
      <c r="C20" s="38">
        <f t="shared" ref="C20:V20" si="2">SUM(C18:C19)</f>
        <v>879552.38</v>
      </c>
      <c r="D20" s="38">
        <f t="shared" si="2"/>
        <v>879552.38</v>
      </c>
      <c r="E20" s="38">
        <f t="shared" si="2"/>
        <v>879552.38</v>
      </c>
      <c r="F20" s="38">
        <f t="shared" si="2"/>
        <v>0</v>
      </c>
      <c r="G20" s="38">
        <f t="shared" si="2"/>
        <v>0</v>
      </c>
      <c r="H20" s="38">
        <f t="shared" si="2"/>
        <v>0</v>
      </c>
      <c r="I20" s="38">
        <f t="shared" si="2"/>
        <v>0</v>
      </c>
      <c r="J20" s="38">
        <f t="shared" si="2"/>
        <v>0</v>
      </c>
      <c r="K20" s="38">
        <f t="shared" si="2"/>
        <v>0</v>
      </c>
      <c r="L20" s="38">
        <f t="shared" si="2"/>
        <v>0</v>
      </c>
      <c r="M20" s="38">
        <f t="shared" si="2"/>
        <v>0</v>
      </c>
      <c r="N20" s="38">
        <f t="shared" si="2"/>
        <v>0</v>
      </c>
      <c r="O20" s="38">
        <f t="shared" si="2"/>
        <v>0</v>
      </c>
      <c r="P20" s="38">
        <f t="shared" si="2"/>
        <v>0</v>
      </c>
      <c r="Q20" s="38">
        <f t="shared" si="2"/>
        <v>0</v>
      </c>
      <c r="R20" s="38">
        <f t="shared" si="2"/>
        <v>0</v>
      </c>
      <c r="S20" s="38">
        <f t="shared" si="2"/>
        <v>0</v>
      </c>
      <c r="T20" s="38">
        <f t="shared" si="2"/>
        <v>0</v>
      </c>
      <c r="U20" s="38">
        <f t="shared" si="2"/>
        <v>0</v>
      </c>
      <c r="V20" s="38">
        <f t="shared" si="2"/>
        <v>0</v>
      </c>
      <c r="W20" s="49"/>
      <c r="X20" s="11"/>
      <c r="Y20" s="11"/>
      <c r="Z20" s="11"/>
      <c r="AA20" s="11"/>
      <c r="AB20" s="11"/>
      <c r="AC20" s="11"/>
      <c r="AD20" s="11"/>
      <c r="AE20" s="11"/>
      <c r="AF20" s="10"/>
      <c r="AG20" s="7"/>
      <c r="AH20" s="7"/>
      <c r="AI20" s="7"/>
    </row>
    <row r="21" spans="1:38" x14ac:dyDescent="0.25">
      <c r="A21" s="218" t="s">
        <v>212</v>
      </c>
      <c r="B21" s="219"/>
      <c r="C21" s="36">
        <f t="shared" ref="C21:V21" si="3">C20</f>
        <v>879552.38</v>
      </c>
      <c r="D21" s="36">
        <f t="shared" si="3"/>
        <v>879552.38</v>
      </c>
      <c r="E21" s="36">
        <f t="shared" si="3"/>
        <v>879552.38</v>
      </c>
      <c r="F21" s="36">
        <f t="shared" si="3"/>
        <v>0</v>
      </c>
      <c r="G21" s="36">
        <f t="shared" si="3"/>
        <v>0</v>
      </c>
      <c r="H21" s="36">
        <f t="shared" si="3"/>
        <v>0</v>
      </c>
      <c r="I21" s="36">
        <f t="shared" si="3"/>
        <v>0</v>
      </c>
      <c r="J21" s="36">
        <f t="shared" si="3"/>
        <v>0</v>
      </c>
      <c r="K21" s="36">
        <f t="shared" si="3"/>
        <v>0</v>
      </c>
      <c r="L21" s="36">
        <f t="shared" si="3"/>
        <v>0</v>
      </c>
      <c r="M21" s="36">
        <f t="shared" si="3"/>
        <v>0</v>
      </c>
      <c r="N21" s="36">
        <f t="shared" si="3"/>
        <v>0</v>
      </c>
      <c r="O21" s="36">
        <f t="shared" si="3"/>
        <v>0</v>
      </c>
      <c r="P21" s="36">
        <f t="shared" si="3"/>
        <v>0</v>
      </c>
      <c r="Q21" s="36">
        <f t="shared" si="3"/>
        <v>0</v>
      </c>
      <c r="R21" s="36">
        <f t="shared" si="3"/>
        <v>0</v>
      </c>
      <c r="S21" s="36">
        <f t="shared" si="3"/>
        <v>0</v>
      </c>
      <c r="T21" s="36">
        <f t="shared" si="3"/>
        <v>0</v>
      </c>
      <c r="U21" s="36">
        <f t="shared" si="3"/>
        <v>0</v>
      </c>
      <c r="V21" s="36">
        <f t="shared" si="3"/>
        <v>0</v>
      </c>
      <c r="W21" s="49"/>
      <c r="X21" s="11"/>
      <c r="Y21" s="11"/>
      <c r="Z21" s="11"/>
      <c r="AA21" s="11"/>
      <c r="AB21" s="11"/>
      <c r="AC21" s="11"/>
      <c r="AD21" s="11"/>
      <c r="AE21" s="11"/>
      <c r="AF21" s="10"/>
      <c r="AG21" s="7"/>
      <c r="AH21" s="7"/>
      <c r="AI21" s="7"/>
    </row>
    <row r="22" spans="1:38" x14ac:dyDescent="0.25">
      <c r="A22" s="193" t="s">
        <v>136</v>
      </c>
      <c r="B22" s="186"/>
      <c r="C22" s="36">
        <f>C21+C15</f>
        <v>15889437.380000001</v>
      </c>
      <c r="D22" s="36">
        <f t="shared" ref="D22:V22" si="4">D21+D15</f>
        <v>15889437.380000001</v>
      </c>
      <c r="E22" s="36">
        <f t="shared" si="4"/>
        <v>3059809.38</v>
      </c>
      <c r="F22" s="36">
        <f t="shared" si="4"/>
        <v>8666094</v>
      </c>
      <c r="G22" s="36">
        <f t="shared" si="4"/>
        <v>1772867</v>
      </c>
      <c r="H22" s="36">
        <f t="shared" si="4"/>
        <v>1200177</v>
      </c>
      <c r="I22" s="36">
        <f t="shared" si="4"/>
        <v>1190490</v>
      </c>
      <c r="J22" s="36">
        <f t="shared" si="4"/>
        <v>0</v>
      </c>
      <c r="K22" s="36">
        <f t="shared" si="4"/>
        <v>0</v>
      </c>
      <c r="L22" s="36">
        <f t="shared" si="4"/>
        <v>0</v>
      </c>
      <c r="M22" s="36">
        <f t="shared" si="4"/>
        <v>0</v>
      </c>
      <c r="N22" s="36">
        <f t="shared" si="4"/>
        <v>0</v>
      </c>
      <c r="O22" s="36">
        <f t="shared" si="4"/>
        <v>0</v>
      </c>
      <c r="P22" s="36">
        <f t="shared" si="4"/>
        <v>0</v>
      </c>
      <c r="Q22" s="36">
        <f t="shared" si="4"/>
        <v>0</v>
      </c>
      <c r="R22" s="36">
        <f t="shared" si="4"/>
        <v>0</v>
      </c>
      <c r="S22" s="36">
        <f t="shared" si="4"/>
        <v>0</v>
      </c>
      <c r="T22" s="36">
        <f t="shared" si="4"/>
        <v>0</v>
      </c>
      <c r="U22" s="36">
        <f t="shared" si="4"/>
        <v>0</v>
      </c>
      <c r="V22" s="36">
        <f t="shared" si="4"/>
        <v>0</v>
      </c>
      <c r="W22" s="171"/>
      <c r="X22" s="38"/>
      <c r="Y22" s="38"/>
      <c r="Z22" s="38"/>
      <c r="AA22" s="38"/>
      <c r="AB22" s="38"/>
      <c r="AC22" s="38"/>
      <c r="AD22" s="38"/>
      <c r="AE22" s="38"/>
      <c r="AF22" s="40"/>
      <c r="AG22" s="37"/>
      <c r="AH22" s="73"/>
      <c r="AI22" s="7"/>
    </row>
    <row r="23" spans="1:38" x14ac:dyDescent="0.25">
      <c r="A23" s="181" t="s">
        <v>182</v>
      </c>
      <c r="B23" s="181"/>
      <c r="C23" s="79">
        <f>(C22-V22)*0.0214</f>
        <v>340033.95993200003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</row>
    <row r="24" spans="1:38" ht="31.9" customHeight="1" x14ac:dyDescent="0.25">
      <c r="A24" s="182" t="s">
        <v>183</v>
      </c>
      <c r="B24" s="182"/>
      <c r="C24" s="79">
        <f>C22+C23</f>
        <v>16229471.339932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</row>
    <row r="25" spans="1:38" x14ac:dyDescent="0.2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38" x14ac:dyDescent="0.2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38" x14ac:dyDescent="0.25">
      <c r="H27" s="11"/>
    </row>
    <row r="30" spans="1:38" x14ac:dyDescent="0.25">
      <c r="F30" s="11"/>
    </row>
  </sheetData>
  <autoFilter ref="A8:AN15"/>
  <mergeCells count="36">
    <mergeCell ref="A1:V1"/>
    <mergeCell ref="F5:F7"/>
    <mergeCell ref="G5:G7"/>
    <mergeCell ref="I5:I7"/>
    <mergeCell ref="D3:V3"/>
    <mergeCell ref="B3:B7"/>
    <mergeCell ref="A3:A7"/>
    <mergeCell ref="J5:J7"/>
    <mergeCell ref="K5:K7"/>
    <mergeCell ref="H5:H7"/>
    <mergeCell ref="AC2:AE2"/>
    <mergeCell ref="C3:C6"/>
    <mergeCell ref="D4:I4"/>
    <mergeCell ref="J4:L4"/>
    <mergeCell ref="M4:N7"/>
    <mergeCell ref="O4:P7"/>
    <mergeCell ref="Q4:R7"/>
    <mergeCell ref="S4:T7"/>
    <mergeCell ref="U4:U7"/>
    <mergeCell ref="AC4:AC8"/>
    <mergeCell ref="AD4:AD8"/>
    <mergeCell ref="AE4:AE8"/>
    <mergeCell ref="D5:D7"/>
    <mergeCell ref="L5:L7"/>
    <mergeCell ref="V4:V7"/>
    <mergeCell ref="E5:E7"/>
    <mergeCell ref="A23:B23"/>
    <mergeCell ref="A24:B24"/>
    <mergeCell ref="A21:B21"/>
    <mergeCell ref="A10:V10"/>
    <mergeCell ref="A11:V11"/>
    <mergeCell ref="A16:V16"/>
    <mergeCell ref="A14:B14"/>
    <mergeCell ref="A15:B15"/>
    <mergeCell ref="A12:B12"/>
    <mergeCell ref="A22:B22"/>
  </mergeCells>
  <pageMargins left="0.23622047244094491" right="0.23622047244094491" top="0.55118110236220474" bottom="0.39370078740157483" header="0.31496062992125984" footer="0.28000000000000003"/>
  <pageSetup paperSize="9" scale="38" orientation="landscape" r:id="rId1"/>
  <headerFooter>
    <oddFooter>&amp;CСтраница &amp;P&amp;RРаздел II</oddFooter>
  </headerFooter>
  <rowBreaks count="1" manualBreakCount="1">
    <brk id="530" max="2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25"/>
  <sheetViews>
    <sheetView view="pageBreakPreview" zoomScale="60" zoomScaleNormal="70" workbookViewId="0">
      <pane xSplit="3" ySplit="8" topLeftCell="D105" activePane="bottomRight" state="frozen"/>
      <selection pane="topRight" activeCell="D1" sqref="D1"/>
      <selection pane="bottomLeft" activeCell="A9" sqref="A9"/>
      <selection pane="bottomRight" activeCell="A122" sqref="A122"/>
    </sheetView>
  </sheetViews>
  <sheetFormatPr defaultColWidth="9.140625" defaultRowHeight="15.75" x14ac:dyDescent="0.25"/>
  <cols>
    <col min="1" max="1" width="6.28515625" style="81" customWidth="1"/>
    <col min="2" max="2" width="54.28515625" style="82" customWidth="1"/>
    <col min="3" max="3" width="20.42578125" style="11" customWidth="1"/>
    <col min="4" max="4" width="19.140625" style="11" customWidth="1"/>
    <col min="5" max="5" width="17.85546875" style="11" customWidth="1"/>
    <col min="6" max="6" width="18" style="11" customWidth="1"/>
    <col min="7" max="7" width="19" style="11" customWidth="1"/>
    <col min="8" max="8" width="16.5703125" style="11" customWidth="1"/>
    <col min="9" max="9" width="19.7109375" style="11" customWidth="1"/>
    <col min="10" max="10" width="8.42578125" style="11" customWidth="1"/>
    <col min="11" max="11" width="13" style="11" customWidth="1"/>
    <col min="12" max="12" width="14.5703125" style="11" customWidth="1"/>
    <col min="13" max="13" width="12.5703125" style="11" customWidth="1"/>
    <col min="14" max="14" width="19.140625" style="11" customWidth="1"/>
    <col min="15" max="15" width="11.85546875" style="11" customWidth="1"/>
    <col min="16" max="16" width="18.7109375" style="11" customWidth="1"/>
    <col min="17" max="17" width="13" style="11" customWidth="1"/>
    <col min="18" max="18" width="19.5703125" style="11" customWidth="1"/>
    <col min="19" max="19" width="11.7109375" style="11" customWidth="1"/>
    <col min="20" max="20" width="17.5703125" style="11" customWidth="1"/>
    <col min="21" max="21" width="16.28515625" style="11" customWidth="1"/>
    <col min="22" max="22" width="19.7109375" style="11" customWidth="1"/>
    <col min="23" max="23" width="15.140625" style="8" customWidth="1"/>
    <col min="24" max="25" width="14.42578125" style="8" customWidth="1"/>
    <col min="26" max="26" width="16.85546875" style="8" customWidth="1"/>
    <col min="27" max="30" width="14.42578125" style="8" customWidth="1"/>
    <col min="31" max="31" width="16.85546875" style="8" customWidth="1"/>
    <col min="32" max="34" width="14.42578125" style="8" customWidth="1"/>
    <col min="35" max="35" width="12.5703125" style="8" customWidth="1"/>
    <col min="36" max="38" width="9.140625" style="8" customWidth="1"/>
    <col min="39" max="39" width="9.28515625" style="8" customWidth="1"/>
    <col min="40" max="46" width="9.140625" style="8" customWidth="1"/>
    <col min="47" max="16384" width="9.140625" style="8"/>
  </cols>
  <sheetData>
    <row r="1" spans="1:34" x14ac:dyDescent="0.25">
      <c r="A1" s="242" t="s">
        <v>201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6"/>
      <c r="X1" s="6"/>
      <c r="Y1" s="6"/>
      <c r="Z1" s="6"/>
      <c r="AA1" s="6"/>
      <c r="AB1" s="7"/>
      <c r="AC1" s="7"/>
      <c r="AD1" s="7"/>
      <c r="AE1" s="7"/>
      <c r="AF1" s="7"/>
    </row>
    <row r="2" spans="1:34" x14ac:dyDescent="0.25">
      <c r="A2" s="9"/>
      <c r="B2" s="10"/>
      <c r="W2" s="11"/>
      <c r="X2" s="11"/>
      <c r="Y2" s="11"/>
      <c r="Z2" s="10"/>
      <c r="AA2" s="7"/>
      <c r="AB2" s="7"/>
      <c r="AC2" s="7"/>
      <c r="AD2" s="225" t="s">
        <v>0</v>
      </c>
      <c r="AE2" s="225"/>
      <c r="AF2" s="225"/>
    </row>
    <row r="3" spans="1:34" ht="47.25" x14ac:dyDescent="0.25">
      <c r="A3" s="12" t="s">
        <v>1</v>
      </c>
      <c r="B3" s="13" t="s">
        <v>2</v>
      </c>
      <c r="C3" s="14" t="s">
        <v>3</v>
      </c>
      <c r="D3" s="15" t="s">
        <v>4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7"/>
      <c r="X3" s="17"/>
      <c r="Y3" s="18"/>
      <c r="Z3" s="10"/>
      <c r="AA3" s="7"/>
      <c r="AB3" s="7"/>
      <c r="AC3" s="7"/>
      <c r="AD3" s="7"/>
      <c r="AE3" s="7"/>
      <c r="AF3" s="7"/>
    </row>
    <row r="4" spans="1:34" ht="15" customHeight="1" x14ac:dyDescent="0.25">
      <c r="A4" s="19"/>
      <c r="B4" s="20"/>
      <c r="C4" s="24"/>
      <c r="D4" s="284" t="s">
        <v>5</v>
      </c>
      <c r="E4" s="285"/>
      <c r="F4" s="285"/>
      <c r="G4" s="285"/>
      <c r="H4" s="285"/>
      <c r="I4" s="286"/>
      <c r="J4" s="284" t="s">
        <v>6</v>
      </c>
      <c r="K4" s="285"/>
      <c r="L4" s="286"/>
      <c r="M4" s="278" t="s">
        <v>7</v>
      </c>
      <c r="N4" s="279"/>
      <c r="O4" s="278" t="s">
        <v>8</v>
      </c>
      <c r="P4" s="279"/>
      <c r="Q4" s="278" t="s">
        <v>9</v>
      </c>
      <c r="R4" s="279"/>
      <c r="S4" s="278" t="s">
        <v>10</v>
      </c>
      <c r="T4" s="279"/>
      <c r="U4" s="226" t="s">
        <v>11</v>
      </c>
      <c r="V4" s="226" t="s">
        <v>12</v>
      </c>
      <c r="W4" s="21"/>
      <c r="X4" s="22"/>
      <c r="Y4" s="22"/>
      <c r="Z4" s="22"/>
      <c r="AA4" s="22"/>
      <c r="AB4" s="22"/>
      <c r="AC4" s="22"/>
      <c r="AD4" s="22"/>
      <c r="AE4" s="240" t="s">
        <v>13</v>
      </c>
      <c r="AF4" s="240" t="s">
        <v>14</v>
      </c>
      <c r="AG4" s="269" t="s">
        <v>15</v>
      </c>
      <c r="AH4" s="270" t="s">
        <v>185</v>
      </c>
    </row>
    <row r="5" spans="1:34" ht="15" customHeight="1" x14ac:dyDescent="0.25">
      <c r="A5" s="19"/>
      <c r="B5" s="20"/>
      <c r="C5" s="24"/>
      <c r="D5" s="226" t="s">
        <v>16</v>
      </c>
      <c r="E5" s="226" t="s">
        <v>17</v>
      </c>
      <c r="F5" s="226" t="s">
        <v>18</v>
      </c>
      <c r="G5" s="226" t="s">
        <v>19</v>
      </c>
      <c r="H5" s="226" t="s">
        <v>20</v>
      </c>
      <c r="I5" s="226" t="s">
        <v>21</v>
      </c>
      <c r="J5" s="226"/>
      <c r="K5" s="226" t="s">
        <v>22</v>
      </c>
      <c r="L5" s="226" t="s">
        <v>23</v>
      </c>
      <c r="M5" s="280"/>
      <c r="N5" s="281"/>
      <c r="O5" s="280"/>
      <c r="P5" s="281"/>
      <c r="Q5" s="280"/>
      <c r="R5" s="281"/>
      <c r="S5" s="280"/>
      <c r="T5" s="281"/>
      <c r="U5" s="227"/>
      <c r="V5" s="227"/>
      <c r="W5" s="24"/>
      <c r="X5" s="22"/>
      <c r="Y5" s="22"/>
      <c r="Z5" s="22"/>
      <c r="AA5" s="22"/>
      <c r="AB5" s="22"/>
      <c r="AC5" s="22"/>
      <c r="AD5" s="22"/>
      <c r="AE5" s="240"/>
      <c r="AF5" s="240"/>
      <c r="AG5" s="269"/>
      <c r="AH5" s="271"/>
    </row>
    <row r="6" spans="1:34" x14ac:dyDescent="0.25">
      <c r="A6" s="19"/>
      <c r="B6" s="20"/>
      <c r="C6" s="24"/>
      <c r="D6" s="227"/>
      <c r="E6" s="227"/>
      <c r="F6" s="227"/>
      <c r="G6" s="227"/>
      <c r="H6" s="227"/>
      <c r="I6" s="227"/>
      <c r="J6" s="227"/>
      <c r="K6" s="227"/>
      <c r="L6" s="227"/>
      <c r="M6" s="280"/>
      <c r="N6" s="281"/>
      <c r="O6" s="280"/>
      <c r="P6" s="281"/>
      <c r="Q6" s="280"/>
      <c r="R6" s="281"/>
      <c r="S6" s="280"/>
      <c r="T6" s="281"/>
      <c r="U6" s="227"/>
      <c r="V6" s="227"/>
      <c r="W6" s="24" t="s">
        <v>186</v>
      </c>
      <c r="X6" s="22" t="s">
        <v>24</v>
      </c>
      <c r="Y6" s="22" t="s">
        <v>25</v>
      </c>
      <c r="Z6" s="22" t="s">
        <v>26</v>
      </c>
      <c r="AA6" s="22" t="s">
        <v>27</v>
      </c>
      <c r="AB6" s="22" t="s">
        <v>119</v>
      </c>
      <c r="AC6" s="22" t="s">
        <v>28</v>
      </c>
      <c r="AD6" s="22" t="s">
        <v>187</v>
      </c>
      <c r="AE6" s="240"/>
      <c r="AF6" s="240"/>
      <c r="AG6" s="269"/>
      <c r="AH6" s="271"/>
    </row>
    <row r="7" spans="1:34" ht="45.75" customHeight="1" x14ac:dyDescent="0.25">
      <c r="A7" s="25"/>
      <c r="B7" s="26"/>
      <c r="C7" s="27"/>
      <c r="D7" s="241"/>
      <c r="E7" s="241"/>
      <c r="F7" s="241"/>
      <c r="G7" s="241"/>
      <c r="H7" s="241"/>
      <c r="I7" s="241"/>
      <c r="J7" s="241"/>
      <c r="K7" s="241"/>
      <c r="L7" s="241"/>
      <c r="M7" s="282"/>
      <c r="N7" s="283"/>
      <c r="O7" s="282"/>
      <c r="P7" s="283"/>
      <c r="Q7" s="282"/>
      <c r="R7" s="283"/>
      <c r="S7" s="282"/>
      <c r="T7" s="283"/>
      <c r="U7" s="241"/>
      <c r="V7" s="241"/>
      <c r="W7" s="27"/>
      <c r="X7" s="22"/>
      <c r="Y7" s="22"/>
      <c r="Z7" s="22"/>
      <c r="AA7" s="22"/>
      <c r="AB7" s="22"/>
      <c r="AC7" s="22"/>
      <c r="AD7" s="22"/>
      <c r="AE7" s="240"/>
      <c r="AF7" s="240"/>
      <c r="AG7" s="269"/>
      <c r="AH7" s="271"/>
    </row>
    <row r="8" spans="1:34" x14ac:dyDescent="0.25">
      <c r="A8" s="28"/>
      <c r="B8" s="29"/>
      <c r="C8" s="22" t="s">
        <v>29</v>
      </c>
      <c r="D8" s="22" t="s">
        <v>29</v>
      </c>
      <c r="E8" s="22" t="s">
        <v>29</v>
      </c>
      <c r="F8" s="22" t="s">
        <v>29</v>
      </c>
      <c r="G8" s="22" t="s">
        <v>29</v>
      </c>
      <c r="H8" s="22" t="s">
        <v>29</v>
      </c>
      <c r="I8" s="22" t="s">
        <v>29</v>
      </c>
      <c r="J8" s="22" t="s">
        <v>30</v>
      </c>
      <c r="K8" s="22" t="s">
        <v>29</v>
      </c>
      <c r="L8" s="22" t="s">
        <v>29</v>
      </c>
      <c r="M8" s="22" t="s">
        <v>31</v>
      </c>
      <c r="N8" s="22" t="s">
        <v>29</v>
      </c>
      <c r="O8" s="22" t="s">
        <v>31</v>
      </c>
      <c r="P8" s="22" t="s">
        <v>29</v>
      </c>
      <c r="Q8" s="22" t="s">
        <v>31</v>
      </c>
      <c r="R8" s="22" t="s">
        <v>29</v>
      </c>
      <c r="S8" s="22" t="s">
        <v>32</v>
      </c>
      <c r="T8" s="22" t="s">
        <v>29</v>
      </c>
      <c r="U8" s="22" t="s">
        <v>29</v>
      </c>
      <c r="V8" s="22"/>
      <c r="W8" s="22"/>
      <c r="X8" s="22"/>
      <c r="Y8" s="22"/>
      <c r="Z8" s="22"/>
      <c r="AA8" s="22"/>
      <c r="AB8" s="22"/>
      <c r="AC8" s="22"/>
      <c r="AD8" s="22"/>
      <c r="AE8" s="240"/>
      <c r="AF8" s="240"/>
      <c r="AG8" s="269"/>
      <c r="AH8" s="271"/>
    </row>
    <row r="9" spans="1:34" x14ac:dyDescent="0.25">
      <c r="A9" s="28">
        <v>1</v>
      </c>
      <c r="B9" s="30">
        <v>2</v>
      </c>
      <c r="C9" s="28">
        <v>3</v>
      </c>
      <c r="D9" s="30">
        <v>4</v>
      </c>
      <c r="E9" s="28">
        <v>5</v>
      </c>
      <c r="F9" s="30">
        <v>6</v>
      </c>
      <c r="G9" s="28">
        <v>7</v>
      </c>
      <c r="H9" s="30">
        <v>8</v>
      </c>
      <c r="I9" s="28">
        <v>9</v>
      </c>
      <c r="J9" s="30">
        <v>10</v>
      </c>
      <c r="K9" s="28">
        <v>11</v>
      </c>
      <c r="L9" s="30">
        <v>12</v>
      </c>
      <c r="M9" s="28">
        <v>13</v>
      </c>
      <c r="N9" s="30">
        <v>14</v>
      </c>
      <c r="O9" s="28">
        <v>15</v>
      </c>
      <c r="P9" s="30">
        <v>16</v>
      </c>
      <c r="Q9" s="28">
        <v>17</v>
      </c>
      <c r="R9" s="30">
        <v>18</v>
      </c>
      <c r="S9" s="28">
        <v>19</v>
      </c>
      <c r="T9" s="30">
        <v>20</v>
      </c>
      <c r="U9" s="28">
        <v>21</v>
      </c>
      <c r="V9" s="30">
        <v>22</v>
      </c>
      <c r="W9" s="31"/>
      <c r="X9" s="32"/>
      <c r="Y9" s="31"/>
      <c r="Z9" s="31"/>
      <c r="AA9" s="33"/>
      <c r="AB9" s="33"/>
      <c r="AC9" s="9"/>
      <c r="AD9" s="9"/>
      <c r="AE9" s="9"/>
      <c r="AF9" s="9"/>
      <c r="AG9" s="9"/>
      <c r="AH9" s="271"/>
    </row>
    <row r="10" spans="1:34" ht="18.75" customHeight="1" x14ac:dyDescent="0.25">
      <c r="A10" s="272" t="s">
        <v>153</v>
      </c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34" t="s">
        <v>33</v>
      </c>
      <c r="X10" s="35"/>
      <c r="Y10" s="35"/>
      <c r="Z10" s="35"/>
      <c r="AA10" s="35"/>
      <c r="AB10" s="35"/>
      <c r="AC10" s="36"/>
      <c r="AD10" s="36"/>
      <c r="AE10" s="36"/>
      <c r="AF10" s="37"/>
      <c r="AG10" s="7"/>
      <c r="AH10" s="7"/>
    </row>
    <row r="11" spans="1:34" x14ac:dyDescent="0.25">
      <c r="A11" s="254" t="s">
        <v>35</v>
      </c>
      <c r="B11" s="255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8"/>
      <c r="Y11" s="38"/>
      <c r="Z11" s="38"/>
      <c r="AA11" s="38"/>
      <c r="AB11" s="38"/>
      <c r="AC11" s="38"/>
      <c r="AD11" s="40"/>
      <c r="AE11" s="37"/>
      <c r="AF11" s="37"/>
      <c r="AG11" s="7"/>
      <c r="AH11" s="7"/>
    </row>
    <row r="12" spans="1:34" x14ac:dyDescent="0.25">
      <c r="A12" s="41">
        <v>1</v>
      </c>
      <c r="B12" s="42" t="s">
        <v>36</v>
      </c>
      <c r="C12" s="38">
        <f>D12+K12+L12+N12+P12+R12+T12+U12+V12</f>
        <v>10888231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>
        <v>407</v>
      </c>
      <c r="P12" s="43">
        <f>O12*26433</f>
        <v>10758231</v>
      </c>
      <c r="Q12" s="43"/>
      <c r="R12" s="43"/>
      <c r="S12" s="43"/>
      <c r="T12" s="43"/>
      <c r="U12" s="43"/>
      <c r="V12" s="43">
        <v>130000</v>
      </c>
      <c r="W12" s="44"/>
      <c r="X12" s="43"/>
      <c r="Y12" s="43"/>
      <c r="Z12" s="43"/>
      <c r="AA12" s="43"/>
      <c r="AB12" s="43"/>
      <c r="AC12" s="43"/>
      <c r="AD12" s="45"/>
      <c r="AE12" s="46"/>
      <c r="AF12" s="46"/>
      <c r="AG12" s="7"/>
      <c r="AH12" s="7"/>
    </row>
    <row r="13" spans="1:34" x14ac:dyDescent="0.25">
      <c r="A13" s="28">
        <f>A12+1</f>
        <v>2</v>
      </c>
      <c r="B13" s="47" t="s">
        <v>37</v>
      </c>
      <c r="C13" s="38">
        <f>D13+K13+L13+N13+P13+R13+T13+U13+V13</f>
        <v>672629.63000000012</v>
      </c>
      <c r="D13" s="38">
        <f>E13+F13+G13+H13+I13</f>
        <v>0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>
        <v>672629.63000000012</v>
      </c>
      <c r="W13" s="39"/>
      <c r="X13" s="48">
        <v>102630.89</v>
      </c>
      <c r="Y13" s="48">
        <v>120770.99</v>
      </c>
      <c r="Z13" s="48"/>
      <c r="AA13" s="48"/>
      <c r="AB13" s="48">
        <v>101091.08</v>
      </c>
      <c r="AC13" s="48">
        <v>188533.26</v>
      </c>
      <c r="AD13" s="48"/>
      <c r="AE13" s="48"/>
      <c r="AF13" s="48"/>
      <c r="AG13" s="7"/>
      <c r="AH13" s="7"/>
    </row>
    <row r="14" spans="1:34" x14ac:dyDescent="0.25">
      <c r="A14" s="28">
        <f>A13+1</f>
        <v>3</v>
      </c>
      <c r="B14" s="47" t="s">
        <v>38</v>
      </c>
      <c r="C14" s="38">
        <f>D14+K14+L14+N14+P14+R14+T14+U14+V14</f>
        <v>6195263</v>
      </c>
      <c r="D14" s="38">
        <f>E14+F14+G14+H14+I14</f>
        <v>0</v>
      </c>
      <c r="E14" s="38"/>
      <c r="F14" s="38"/>
      <c r="G14" s="38"/>
      <c r="H14" s="38"/>
      <c r="I14" s="38"/>
      <c r="J14" s="38"/>
      <c r="K14" s="38"/>
      <c r="L14" s="38"/>
      <c r="M14" s="38">
        <v>290</v>
      </c>
      <c r="N14" s="38">
        <f>M14*8094</f>
        <v>2347260</v>
      </c>
      <c r="O14" s="38"/>
      <c r="P14" s="38"/>
      <c r="Q14" s="38"/>
      <c r="R14" s="38"/>
      <c r="S14" s="38">
        <v>312.7</v>
      </c>
      <c r="T14" s="38">
        <f>S14*11890</f>
        <v>3718003</v>
      </c>
      <c r="U14" s="38"/>
      <c r="V14" s="38">
        <v>130000</v>
      </c>
      <c r="W14" s="39"/>
      <c r="X14" s="38"/>
      <c r="Y14" s="38"/>
      <c r="Z14" s="38"/>
      <c r="AA14" s="38"/>
      <c r="AB14" s="38"/>
      <c r="AC14" s="38"/>
      <c r="AD14" s="40"/>
      <c r="AE14" s="37"/>
      <c r="AF14" s="37"/>
      <c r="AG14" s="7"/>
      <c r="AH14" s="7"/>
    </row>
    <row r="15" spans="1:34" x14ac:dyDescent="0.25">
      <c r="A15" s="28">
        <f>A14+1</f>
        <v>4</v>
      </c>
      <c r="B15" s="47" t="s">
        <v>39</v>
      </c>
      <c r="C15" s="38">
        <f>D15+K15+L15+N15+P15+R15+T15+U15+V15</f>
        <v>462783.06999999995</v>
      </c>
      <c r="D15" s="38">
        <f>E15+F15+G15+H15+I15</f>
        <v>0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>
        <f>SUM(W15:AH15)</f>
        <v>462783.06999999995</v>
      </c>
      <c r="W15" s="39"/>
      <c r="X15" s="38">
        <v>108445.5</v>
      </c>
      <c r="Y15" s="38">
        <v>135290.32999999999</v>
      </c>
      <c r="Z15" s="38"/>
      <c r="AA15" s="38">
        <v>109523.62</v>
      </c>
      <c r="AB15" s="38">
        <v>109523.62</v>
      </c>
      <c r="AC15" s="38"/>
      <c r="AD15" s="40"/>
      <c r="AE15" s="37"/>
      <c r="AF15" s="37"/>
      <c r="AG15" s="7"/>
      <c r="AH15" s="7"/>
    </row>
    <row r="16" spans="1:34" x14ac:dyDescent="0.25">
      <c r="A16" s="28">
        <f>A15+1</f>
        <v>5</v>
      </c>
      <c r="B16" s="47" t="s">
        <v>40</v>
      </c>
      <c r="C16" s="38">
        <f>D16+K16+L16+N16+P16+R16+T16+U16+V16</f>
        <v>3698020</v>
      </c>
      <c r="D16" s="38">
        <f>E16+F16+G16+H16+I16</f>
        <v>0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>
        <v>3698020</v>
      </c>
      <c r="W16" s="39"/>
      <c r="X16" s="38"/>
      <c r="Y16" s="38"/>
      <c r="Z16" s="38"/>
      <c r="AA16" s="38"/>
      <c r="AB16" s="38"/>
      <c r="AC16" s="38">
        <v>697915.73</v>
      </c>
      <c r="AD16" s="40"/>
      <c r="AE16" s="37"/>
      <c r="AF16" s="37"/>
      <c r="AG16" s="7"/>
      <c r="AH16" s="7"/>
    </row>
    <row r="17" spans="1:34" x14ac:dyDescent="0.25">
      <c r="A17" s="274" t="s">
        <v>34</v>
      </c>
      <c r="B17" s="275"/>
      <c r="C17" s="38">
        <f>SUM(C12:C16)</f>
        <v>21916926.700000003</v>
      </c>
      <c r="D17" s="38">
        <f t="shared" ref="D17:V17" si="0">SUM(D12:D16)</f>
        <v>0</v>
      </c>
      <c r="E17" s="38">
        <f t="shared" si="0"/>
        <v>0</v>
      </c>
      <c r="F17" s="38">
        <f t="shared" si="0"/>
        <v>0</v>
      </c>
      <c r="G17" s="38">
        <f t="shared" si="0"/>
        <v>0</v>
      </c>
      <c r="H17" s="38">
        <f t="shared" si="0"/>
        <v>0</v>
      </c>
      <c r="I17" s="38">
        <f t="shared" si="0"/>
        <v>0</v>
      </c>
      <c r="J17" s="38">
        <f t="shared" si="0"/>
        <v>0</v>
      </c>
      <c r="K17" s="38">
        <f t="shared" si="0"/>
        <v>0</v>
      </c>
      <c r="L17" s="38">
        <f t="shared" si="0"/>
        <v>0</v>
      </c>
      <c r="M17" s="38">
        <f t="shared" si="0"/>
        <v>290</v>
      </c>
      <c r="N17" s="38">
        <f t="shared" si="0"/>
        <v>2347260</v>
      </c>
      <c r="O17" s="38">
        <f t="shared" si="0"/>
        <v>407</v>
      </c>
      <c r="P17" s="38">
        <f t="shared" si="0"/>
        <v>10758231</v>
      </c>
      <c r="Q17" s="38">
        <f t="shared" si="0"/>
        <v>0</v>
      </c>
      <c r="R17" s="38">
        <f t="shared" si="0"/>
        <v>0</v>
      </c>
      <c r="S17" s="38">
        <f t="shared" si="0"/>
        <v>312.7</v>
      </c>
      <c r="T17" s="38">
        <f t="shared" si="0"/>
        <v>3718003</v>
      </c>
      <c r="U17" s="38">
        <f t="shared" si="0"/>
        <v>0</v>
      </c>
      <c r="V17" s="38">
        <f t="shared" si="0"/>
        <v>5093432.7</v>
      </c>
      <c r="W17" s="39"/>
      <c r="X17" s="38"/>
      <c r="Y17" s="38"/>
      <c r="Z17" s="38"/>
      <c r="AA17" s="38"/>
      <c r="AB17" s="38"/>
      <c r="AC17" s="38"/>
      <c r="AD17" s="40"/>
      <c r="AE17" s="37"/>
      <c r="AF17" s="37"/>
      <c r="AG17" s="7"/>
      <c r="AH17" s="7"/>
    </row>
    <row r="18" spans="1:34" x14ac:dyDescent="0.25">
      <c r="A18" s="276" t="s">
        <v>158</v>
      </c>
      <c r="B18" s="277"/>
      <c r="C18" s="36">
        <f t="shared" ref="C18:V18" si="1">C17</f>
        <v>21916926.700000003</v>
      </c>
      <c r="D18" s="36">
        <f t="shared" si="1"/>
        <v>0</v>
      </c>
      <c r="E18" s="36">
        <f t="shared" si="1"/>
        <v>0</v>
      </c>
      <c r="F18" s="36">
        <f t="shared" si="1"/>
        <v>0</v>
      </c>
      <c r="G18" s="36">
        <f t="shared" si="1"/>
        <v>0</v>
      </c>
      <c r="H18" s="36">
        <f t="shared" si="1"/>
        <v>0</v>
      </c>
      <c r="I18" s="36">
        <f t="shared" si="1"/>
        <v>0</v>
      </c>
      <c r="J18" s="36">
        <f t="shared" si="1"/>
        <v>0</v>
      </c>
      <c r="K18" s="36">
        <f t="shared" si="1"/>
        <v>0</v>
      </c>
      <c r="L18" s="36">
        <f t="shared" si="1"/>
        <v>0</v>
      </c>
      <c r="M18" s="36">
        <f t="shared" si="1"/>
        <v>290</v>
      </c>
      <c r="N18" s="36">
        <f t="shared" si="1"/>
        <v>2347260</v>
      </c>
      <c r="O18" s="36">
        <f t="shared" si="1"/>
        <v>407</v>
      </c>
      <c r="P18" s="36">
        <f t="shared" si="1"/>
        <v>10758231</v>
      </c>
      <c r="Q18" s="36">
        <f t="shared" si="1"/>
        <v>0</v>
      </c>
      <c r="R18" s="36">
        <f t="shared" si="1"/>
        <v>0</v>
      </c>
      <c r="S18" s="36">
        <f t="shared" si="1"/>
        <v>312.7</v>
      </c>
      <c r="T18" s="36">
        <f t="shared" si="1"/>
        <v>3718003</v>
      </c>
      <c r="U18" s="36">
        <f t="shared" si="1"/>
        <v>0</v>
      </c>
      <c r="V18" s="36">
        <f t="shared" si="1"/>
        <v>5093432.7</v>
      </c>
      <c r="W18" s="49" t="e">
        <f>#REF!+#REF!+#REF!+#REF!+#REF!+#REF!+#REF!+W17+#REF!+#REF!+#REF!+#REF!+#REF!</f>
        <v>#REF!</v>
      </c>
      <c r="X18" s="17"/>
      <c r="Y18" s="17"/>
      <c r="Z18" s="17"/>
      <c r="AA18" s="17"/>
      <c r="AB18" s="17"/>
      <c r="AC18" s="17"/>
      <c r="AD18" s="50"/>
      <c r="AE18" s="51"/>
      <c r="AF18" s="51"/>
      <c r="AG18" s="7"/>
      <c r="AH18" s="7"/>
    </row>
    <row r="19" spans="1:34" x14ac:dyDescent="0.25">
      <c r="A19" s="256" t="s">
        <v>42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8"/>
      <c r="W19" s="52"/>
      <c r="X19" s="53"/>
      <c r="Y19" s="53"/>
      <c r="Z19" s="53"/>
      <c r="AA19" s="53"/>
      <c r="AB19" s="36"/>
      <c r="AC19" s="36"/>
      <c r="AD19" s="36"/>
      <c r="AE19" s="54"/>
      <c r="AF19" s="7"/>
    </row>
    <row r="20" spans="1:34" x14ac:dyDescent="0.25">
      <c r="A20" s="276" t="s">
        <v>43</v>
      </c>
      <c r="B20" s="27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17"/>
      <c r="X20" s="17"/>
      <c r="Y20" s="17"/>
      <c r="Z20" s="17"/>
      <c r="AA20" s="17"/>
      <c r="AB20" s="11"/>
      <c r="AC20" s="55"/>
      <c r="AD20" s="56"/>
      <c r="AE20" s="56"/>
      <c r="AF20" s="7"/>
    </row>
    <row r="21" spans="1:34" x14ac:dyDescent="0.25">
      <c r="A21" s="28">
        <f>A16+1</f>
        <v>6</v>
      </c>
      <c r="B21" s="47" t="s">
        <v>44</v>
      </c>
      <c r="C21" s="38">
        <f t="shared" ref="C21:C54" si="2">D21+K21+L21+N21+P21+R21+T21+V21+U21</f>
        <v>217673.8</v>
      </c>
      <c r="D21" s="38">
        <f t="shared" ref="D21:D54" si="3">E21+F21+G21+H21+I21</f>
        <v>0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>
        <f>SUM(W21:AG21)</f>
        <v>217673.8</v>
      </c>
      <c r="W21" s="17"/>
      <c r="X21" s="17"/>
      <c r="Y21" s="17"/>
      <c r="Z21" s="17"/>
      <c r="AA21" s="17"/>
      <c r="AD21" s="56"/>
      <c r="AE21" s="11">
        <v>217673.8</v>
      </c>
      <c r="AF21" s="55"/>
    </row>
    <row r="22" spans="1:34" x14ac:dyDescent="0.25">
      <c r="A22" s="28">
        <f>A21+1</f>
        <v>7</v>
      </c>
      <c r="B22" s="47" t="s">
        <v>45</v>
      </c>
      <c r="C22" s="38">
        <f t="shared" si="2"/>
        <v>348862.01</v>
      </c>
      <c r="D22" s="38">
        <f t="shared" si="3"/>
        <v>0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>
        <v>0</v>
      </c>
      <c r="V22" s="38">
        <f>SUM(W22:AG22)</f>
        <v>348862.01</v>
      </c>
      <c r="W22" s="17"/>
      <c r="X22" s="17"/>
      <c r="Y22" s="17"/>
      <c r="Z22" s="17"/>
      <c r="AA22" s="17"/>
      <c r="AD22" s="56"/>
      <c r="AE22" s="11">
        <v>348862.01</v>
      </c>
      <c r="AF22" s="55"/>
    </row>
    <row r="23" spans="1:34" x14ac:dyDescent="0.25">
      <c r="A23" s="28">
        <f t="shared" ref="A23:A42" si="4">A22+1</f>
        <v>8</v>
      </c>
      <c r="B23" s="47" t="s">
        <v>46</v>
      </c>
      <c r="C23" s="38">
        <f t="shared" si="2"/>
        <v>184721.46</v>
      </c>
      <c r="D23" s="38">
        <f t="shared" si="3"/>
        <v>0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>
        <f>SUM(W23:AG23)</f>
        <v>184721.46</v>
      </c>
      <c r="W23" s="17"/>
      <c r="X23" s="17"/>
      <c r="Y23" s="17"/>
      <c r="Z23" s="17"/>
      <c r="AA23" s="17"/>
      <c r="AD23" s="56"/>
      <c r="AE23" s="11">
        <v>184721.46</v>
      </c>
      <c r="AF23" s="55"/>
    </row>
    <row r="24" spans="1:34" x14ac:dyDescent="0.25">
      <c r="A24" s="28">
        <f t="shared" si="4"/>
        <v>9</v>
      </c>
      <c r="B24" s="47" t="s">
        <v>47</v>
      </c>
      <c r="C24" s="38">
        <f t="shared" si="2"/>
        <v>10725555</v>
      </c>
      <c r="D24" s="38">
        <f t="shared" si="3"/>
        <v>0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>
        <v>10725555</v>
      </c>
      <c r="W24" s="17"/>
      <c r="X24" s="17"/>
      <c r="Y24" s="17"/>
      <c r="Z24" s="17"/>
      <c r="AA24" s="17"/>
      <c r="AD24" s="56"/>
      <c r="AE24" s="11"/>
      <c r="AF24" s="55"/>
    </row>
    <row r="25" spans="1:34" x14ac:dyDescent="0.25">
      <c r="A25" s="28">
        <f t="shared" si="4"/>
        <v>10</v>
      </c>
      <c r="B25" s="47" t="s">
        <v>49</v>
      </c>
      <c r="C25" s="38">
        <f t="shared" si="2"/>
        <v>285479.40000000002</v>
      </c>
      <c r="D25" s="38">
        <f t="shared" si="3"/>
        <v>0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>
        <f>SUM(W25:AG25)</f>
        <v>285479.40000000002</v>
      </c>
      <c r="W25" s="17"/>
      <c r="X25" s="17"/>
      <c r="Y25" s="17"/>
      <c r="Z25" s="17"/>
      <c r="AA25" s="17"/>
      <c r="AD25" s="56"/>
      <c r="AE25" s="11">
        <v>285479.40000000002</v>
      </c>
      <c r="AF25" s="55"/>
    </row>
    <row r="26" spans="1:34" x14ac:dyDescent="0.25">
      <c r="A26" s="28">
        <f t="shared" si="4"/>
        <v>11</v>
      </c>
      <c r="B26" s="47" t="s">
        <v>50</v>
      </c>
      <c r="C26" s="38">
        <f t="shared" si="2"/>
        <v>92576.9</v>
      </c>
      <c r="D26" s="38">
        <f t="shared" si="3"/>
        <v>0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>
        <f>SUM(X26:AG26)</f>
        <v>92576.9</v>
      </c>
      <c r="W26" s="11"/>
      <c r="X26" s="17"/>
      <c r="Y26" s="17"/>
      <c r="Z26" s="17"/>
      <c r="AA26" s="17"/>
      <c r="AD26" s="56"/>
      <c r="AE26" s="11"/>
      <c r="AF26" s="57">
        <v>92576.9</v>
      </c>
    </row>
    <row r="27" spans="1:34" x14ac:dyDescent="0.25">
      <c r="A27" s="28">
        <f t="shared" si="4"/>
        <v>12</v>
      </c>
      <c r="B27" s="47" t="s">
        <v>51</v>
      </c>
      <c r="C27" s="38">
        <f t="shared" si="2"/>
        <v>261035.87</v>
      </c>
      <c r="D27" s="38">
        <f t="shared" si="3"/>
        <v>0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>
        <f>SUM(W27:AG27)</f>
        <v>261035.87</v>
      </c>
      <c r="W27" s="17"/>
      <c r="X27" s="17"/>
      <c r="Y27" s="17"/>
      <c r="Z27" s="17"/>
      <c r="AA27" s="17"/>
      <c r="AD27" s="56"/>
      <c r="AE27" s="11">
        <v>261035.87</v>
      </c>
      <c r="AF27" s="55"/>
    </row>
    <row r="28" spans="1:34" x14ac:dyDescent="0.25">
      <c r="A28" s="28">
        <f t="shared" si="4"/>
        <v>13</v>
      </c>
      <c r="B28" s="47" t="s">
        <v>48</v>
      </c>
      <c r="C28" s="38">
        <f t="shared" si="2"/>
        <v>6599199</v>
      </c>
      <c r="D28" s="38">
        <f t="shared" si="3"/>
        <v>0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>
        <v>6599199</v>
      </c>
      <c r="W28" s="17"/>
      <c r="X28" s="17"/>
      <c r="Y28" s="17"/>
      <c r="Z28" s="17"/>
      <c r="AA28" s="17"/>
      <c r="AD28" s="56"/>
      <c r="AE28" s="11"/>
      <c r="AF28" s="55"/>
    </row>
    <row r="29" spans="1:34" x14ac:dyDescent="0.25">
      <c r="A29" s="28">
        <f t="shared" si="4"/>
        <v>14</v>
      </c>
      <c r="B29" s="47" t="s">
        <v>52</v>
      </c>
      <c r="C29" s="38">
        <f t="shared" si="2"/>
        <v>12716820</v>
      </c>
      <c r="D29" s="38">
        <f t="shared" si="3"/>
        <v>0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>
        <v>12716820</v>
      </c>
      <c r="W29" s="17"/>
      <c r="X29" s="17"/>
      <c r="Y29" s="17"/>
      <c r="Z29" s="17"/>
      <c r="AA29" s="17"/>
      <c r="AD29" s="56"/>
      <c r="AE29" s="11"/>
      <c r="AF29" s="55"/>
    </row>
    <row r="30" spans="1:34" x14ac:dyDescent="0.25">
      <c r="A30" s="28">
        <f t="shared" si="4"/>
        <v>15</v>
      </c>
      <c r="B30" s="58" t="s">
        <v>191</v>
      </c>
      <c r="C30" s="38">
        <f t="shared" si="2"/>
        <v>8789553</v>
      </c>
      <c r="D30" s="38">
        <f t="shared" si="3"/>
        <v>0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>
        <v>8789553</v>
      </c>
      <c r="W30" s="17"/>
      <c r="X30" s="17"/>
      <c r="Y30" s="17"/>
      <c r="Z30" s="17"/>
      <c r="AA30" s="17"/>
      <c r="AD30" s="56"/>
      <c r="AE30" s="11"/>
      <c r="AF30" s="55"/>
    </row>
    <row r="31" spans="1:34" x14ac:dyDescent="0.25">
      <c r="A31" s="28">
        <f t="shared" si="4"/>
        <v>16</v>
      </c>
      <c r="B31" s="58" t="s">
        <v>192</v>
      </c>
      <c r="C31" s="38">
        <f t="shared" si="2"/>
        <v>9936345</v>
      </c>
      <c r="D31" s="43">
        <f t="shared" si="3"/>
        <v>0</v>
      </c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>
        <v>9936345</v>
      </c>
      <c r="W31" s="59"/>
      <c r="X31" s="17"/>
      <c r="Y31" s="17"/>
      <c r="Z31" s="17"/>
      <c r="AA31" s="17"/>
      <c r="AC31" s="60">
        <v>346714.31</v>
      </c>
      <c r="AD31" s="55"/>
      <c r="AE31" s="17"/>
      <c r="AF31" s="11"/>
      <c r="AG31" s="7"/>
    </row>
    <row r="32" spans="1:34" x14ac:dyDescent="0.25">
      <c r="A32" s="28">
        <f t="shared" si="4"/>
        <v>17</v>
      </c>
      <c r="B32" s="42" t="s">
        <v>194</v>
      </c>
      <c r="C32" s="38">
        <f t="shared" si="2"/>
        <v>346714.31</v>
      </c>
      <c r="D32" s="43">
        <f t="shared" si="3"/>
        <v>0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2">
        <v>346714.31</v>
      </c>
      <c r="W32" s="59"/>
      <c r="X32" s="17"/>
      <c r="Y32" s="17"/>
      <c r="Z32" s="17"/>
      <c r="AA32" s="17"/>
      <c r="AD32" s="55"/>
      <c r="AE32" s="17"/>
      <c r="AF32" s="11"/>
      <c r="AG32" s="7"/>
    </row>
    <row r="33" spans="1:32" x14ac:dyDescent="0.25">
      <c r="A33" s="28">
        <f>A32+1</f>
        <v>18</v>
      </c>
      <c r="B33" s="47" t="s">
        <v>53</v>
      </c>
      <c r="C33" s="38">
        <f t="shared" si="2"/>
        <v>212390.56</v>
      </c>
      <c r="D33" s="38">
        <f t="shared" si="3"/>
        <v>0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>
        <f t="shared" ref="V33:V41" si="5">SUM(W33:AG33)</f>
        <v>212390.56</v>
      </c>
      <c r="W33" s="17"/>
      <c r="X33" s="17"/>
      <c r="Y33" s="17"/>
      <c r="Z33" s="17"/>
      <c r="AA33" s="17"/>
      <c r="AD33" s="56"/>
      <c r="AE33" s="11"/>
      <c r="AF33" s="55">
        <v>212390.56</v>
      </c>
    </row>
    <row r="34" spans="1:32" x14ac:dyDescent="0.25">
      <c r="A34" s="28">
        <f t="shared" si="4"/>
        <v>19</v>
      </c>
      <c r="B34" s="47" t="s">
        <v>54</v>
      </c>
      <c r="C34" s="38">
        <f t="shared" si="2"/>
        <v>252893.5</v>
      </c>
      <c r="D34" s="38">
        <f t="shared" si="3"/>
        <v>0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>
        <f t="shared" si="5"/>
        <v>252893.5</v>
      </c>
      <c r="W34" s="17"/>
      <c r="X34" s="17"/>
      <c r="Y34" s="17"/>
      <c r="Z34" s="17"/>
      <c r="AA34" s="17"/>
      <c r="AD34" s="56"/>
      <c r="AE34" s="11">
        <v>252893.5</v>
      </c>
      <c r="AF34" s="55"/>
    </row>
    <row r="35" spans="1:32" x14ac:dyDescent="0.25">
      <c r="A35" s="28">
        <f t="shared" si="4"/>
        <v>20</v>
      </c>
      <c r="B35" s="42" t="s">
        <v>195</v>
      </c>
      <c r="C35" s="38">
        <f t="shared" si="2"/>
        <v>405677.98</v>
      </c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3">
        <v>405677.98</v>
      </c>
      <c r="W35" s="17"/>
      <c r="X35" s="17"/>
      <c r="Y35" s="17"/>
      <c r="Z35" s="17"/>
      <c r="AA35" s="17"/>
      <c r="AD35" s="56"/>
      <c r="AE35" s="63">
        <v>405677.98</v>
      </c>
      <c r="AF35" s="55"/>
    </row>
    <row r="36" spans="1:32" x14ac:dyDescent="0.25">
      <c r="A36" s="28">
        <f t="shared" si="4"/>
        <v>21</v>
      </c>
      <c r="B36" s="47" t="s">
        <v>55</v>
      </c>
      <c r="C36" s="38">
        <f t="shared" si="2"/>
        <v>138241.57</v>
      </c>
      <c r="D36" s="38">
        <f t="shared" si="3"/>
        <v>0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>
        <f t="shared" si="5"/>
        <v>138241.57</v>
      </c>
      <c r="W36" s="17"/>
      <c r="X36" s="17"/>
      <c r="Y36" s="17"/>
      <c r="Z36" s="17"/>
      <c r="AA36" s="17"/>
      <c r="AD36" s="56"/>
      <c r="AE36" s="11"/>
      <c r="AF36" s="55">
        <v>138241.57</v>
      </c>
    </row>
    <row r="37" spans="1:32" x14ac:dyDescent="0.25">
      <c r="A37" s="28">
        <f t="shared" si="4"/>
        <v>22</v>
      </c>
      <c r="B37" s="47" t="s">
        <v>56</v>
      </c>
      <c r="C37" s="38">
        <f t="shared" si="2"/>
        <v>748210.97</v>
      </c>
      <c r="D37" s="38">
        <f t="shared" si="3"/>
        <v>0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>
        <f t="shared" si="5"/>
        <v>748210.97</v>
      </c>
      <c r="W37" s="17"/>
      <c r="X37" s="17"/>
      <c r="Y37" s="17"/>
      <c r="Z37" s="17"/>
      <c r="AA37" s="17"/>
      <c r="AD37" s="56"/>
      <c r="AE37" s="11">
        <v>748210.97</v>
      </c>
      <c r="AF37" s="55"/>
    </row>
    <row r="38" spans="1:32" x14ac:dyDescent="0.25">
      <c r="A38" s="28">
        <f t="shared" si="4"/>
        <v>23</v>
      </c>
      <c r="B38" s="47" t="s">
        <v>57</v>
      </c>
      <c r="C38" s="38">
        <f t="shared" si="2"/>
        <v>850208.2</v>
      </c>
      <c r="D38" s="38">
        <f t="shared" si="3"/>
        <v>0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>
        <f t="shared" si="5"/>
        <v>850208.2</v>
      </c>
      <c r="W38" s="17"/>
      <c r="X38" s="17"/>
      <c r="Y38" s="17"/>
      <c r="Z38" s="17"/>
      <c r="AA38" s="17"/>
      <c r="AD38" s="56"/>
      <c r="AE38" s="11">
        <v>850208.2</v>
      </c>
      <c r="AF38" s="55"/>
    </row>
    <row r="39" spans="1:32" x14ac:dyDescent="0.25">
      <c r="A39" s="28">
        <f t="shared" si="4"/>
        <v>24</v>
      </c>
      <c r="B39" s="47" t="s">
        <v>58</v>
      </c>
      <c r="C39" s="38">
        <f t="shared" si="2"/>
        <v>282050.56</v>
      </c>
      <c r="D39" s="38">
        <f t="shared" si="3"/>
        <v>0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>
        <f t="shared" si="5"/>
        <v>282050.56</v>
      </c>
      <c r="W39" s="17"/>
      <c r="X39" s="17"/>
      <c r="Y39" s="17"/>
      <c r="Z39" s="17"/>
      <c r="AA39" s="17"/>
      <c r="AD39" s="56"/>
      <c r="AE39" s="11">
        <v>282050.56</v>
      </c>
      <c r="AF39" s="55"/>
    </row>
    <row r="40" spans="1:32" x14ac:dyDescent="0.25">
      <c r="A40" s="28">
        <f t="shared" si="4"/>
        <v>25</v>
      </c>
      <c r="B40" s="47" t="s">
        <v>59</v>
      </c>
      <c r="C40" s="38">
        <f t="shared" si="2"/>
        <v>262615.86</v>
      </c>
      <c r="D40" s="38">
        <f t="shared" si="3"/>
        <v>0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>
        <f t="shared" si="5"/>
        <v>262615.86</v>
      </c>
      <c r="W40" s="57"/>
      <c r="X40" s="17"/>
      <c r="Y40" s="17"/>
      <c r="Z40" s="17"/>
      <c r="AA40" s="17"/>
      <c r="AD40" s="56"/>
      <c r="AE40" s="11"/>
      <c r="AF40" s="55">
        <v>262615.86</v>
      </c>
    </row>
    <row r="41" spans="1:32" x14ac:dyDescent="0.25">
      <c r="A41" s="28">
        <f t="shared" si="4"/>
        <v>26</v>
      </c>
      <c r="B41" s="47" t="s">
        <v>60</v>
      </c>
      <c r="C41" s="38">
        <f t="shared" si="2"/>
        <v>254784.49</v>
      </c>
      <c r="D41" s="38">
        <f t="shared" si="3"/>
        <v>0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>
        <f t="shared" si="5"/>
        <v>254784.49</v>
      </c>
      <c r="W41" s="17"/>
      <c r="X41" s="17"/>
      <c r="Y41" s="17"/>
      <c r="Z41" s="17"/>
      <c r="AA41" s="17"/>
      <c r="AD41" s="56"/>
      <c r="AE41" s="11">
        <v>254784.49</v>
      </c>
      <c r="AF41" s="55"/>
    </row>
    <row r="42" spans="1:32" x14ac:dyDescent="0.25">
      <c r="A42" s="28">
        <f t="shared" si="4"/>
        <v>27</v>
      </c>
      <c r="B42" s="47" t="s">
        <v>61</v>
      </c>
      <c r="C42" s="38">
        <f t="shared" si="2"/>
        <v>16740945</v>
      </c>
      <c r="D42" s="38">
        <f t="shared" si="3"/>
        <v>0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>
        <v>16740945</v>
      </c>
      <c r="W42" s="17"/>
      <c r="X42" s="17"/>
      <c r="Y42" s="17"/>
      <c r="Z42" s="17"/>
      <c r="AA42" s="17"/>
      <c r="AD42" s="56"/>
      <c r="AE42" s="11"/>
      <c r="AF42" s="55"/>
    </row>
    <row r="43" spans="1:32" x14ac:dyDescent="0.25">
      <c r="A43" s="28">
        <f t="shared" ref="A43:A64" si="6">A42+1</f>
        <v>28</v>
      </c>
      <c r="B43" s="47" t="s">
        <v>62</v>
      </c>
      <c r="C43" s="38">
        <f t="shared" si="2"/>
        <v>130000</v>
      </c>
      <c r="D43" s="38">
        <f t="shared" si="3"/>
        <v>0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>
        <v>130000</v>
      </c>
      <c r="W43" s="17"/>
      <c r="X43" s="17"/>
      <c r="Y43" s="17"/>
      <c r="Z43" s="17"/>
      <c r="AA43" s="17"/>
      <c r="AC43" s="8">
        <v>130000</v>
      </c>
      <c r="AD43" s="56"/>
      <c r="AE43" s="11"/>
      <c r="AF43" s="55"/>
    </row>
    <row r="44" spans="1:32" x14ac:dyDescent="0.25">
      <c r="A44" s="28">
        <f t="shared" si="6"/>
        <v>29</v>
      </c>
      <c r="B44" s="47" t="s">
        <v>63</v>
      </c>
      <c r="C44" s="38">
        <f t="shared" si="2"/>
        <v>210996.43</v>
      </c>
      <c r="D44" s="38">
        <f t="shared" si="3"/>
        <v>0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>
        <f t="shared" ref="V44:V64" si="7">SUM(W44:AG44)</f>
        <v>210996.43</v>
      </c>
      <c r="W44" s="17"/>
      <c r="X44" s="17"/>
      <c r="Y44" s="17"/>
      <c r="Z44" s="17"/>
      <c r="AA44" s="17"/>
      <c r="AD44" s="56"/>
      <c r="AE44" s="11">
        <v>210996.43</v>
      </c>
      <c r="AF44" s="55"/>
    </row>
    <row r="45" spans="1:32" x14ac:dyDescent="0.25">
      <c r="A45" s="28">
        <f t="shared" si="6"/>
        <v>30</v>
      </c>
      <c r="B45" s="47" t="s">
        <v>64</v>
      </c>
      <c r="C45" s="38">
        <f t="shared" si="2"/>
        <v>79814.12</v>
      </c>
      <c r="D45" s="38">
        <f t="shared" si="3"/>
        <v>0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>
        <f t="shared" si="7"/>
        <v>79814.12</v>
      </c>
      <c r="W45" s="17"/>
      <c r="X45" s="17"/>
      <c r="Y45" s="17"/>
      <c r="Z45" s="17"/>
      <c r="AA45" s="17"/>
      <c r="AD45" s="56"/>
      <c r="AE45" s="11">
        <v>79814.12</v>
      </c>
      <c r="AF45" s="55"/>
    </row>
    <row r="46" spans="1:32" x14ac:dyDescent="0.25">
      <c r="A46" s="28">
        <f t="shared" si="6"/>
        <v>31</v>
      </c>
      <c r="B46" s="47" t="s">
        <v>65</v>
      </c>
      <c r="C46" s="38">
        <f t="shared" si="2"/>
        <v>215472.84</v>
      </c>
      <c r="D46" s="38">
        <f t="shared" si="3"/>
        <v>0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>
        <f t="shared" si="7"/>
        <v>215472.84</v>
      </c>
      <c r="W46" s="17"/>
      <c r="X46" s="17"/>
      <c r="Y46" s="17"/>
      <c r="Z46" s="17"/>
      <c r="AA46" s="17"/>
      <c r="AD46" s="56"/>
      <c r="AE46" s="11">
        <v>215472.84</v>
      </c>
      <c r="AF46" s="55"/>
    </row>
    <row r="47" spans="1:32" x14ac:dyDescent="0.25">
      <c r="A47" s="28">
        <f t="shared" si="6"/>
        <v>32</v>
      </c>
      <c r="B47" s="47" t="s">
        <v>66</v>
      </c>
      <c r="C47" s="38">
        <f t="shared" si="2"/>
        <v>79814.12</v>
      </c>
      <c r="D47" s="38">
        <f t="shared" si="3"/>
        <v>0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>
        <f t="shared" si="7"/>
        <v>79814.12</v>
      </c>
      <c r="W47" s="17"/>
      <c r="X47" s="17"/>
      <c r="Y47" s="17"/>
      <c r="Z47" s="17"/>
      <c r="AA47" s="17"/>
      <c r="AD47" s="56"/>
      <c r="AE47" s="11">
        <v>79814.12</v>
      </c>
      <c r="AF47" s="55"/>
    </row>
    <row r="48" spans="1:32" x14ac:dyDescent="0.25">
      <c r="A48" s="28">
        <f t="shared" si="6"/>
        <v>33</v>
      </c>
      <c r="B48" s="47" t="s">
        <v>67</v>
      </c>
      <c r="C48" s="38">
        <f t="shared" si="2"/>
        <v>195166.6</v>
      </c>
      <c r="D48" s="38">
        <f t="shared" si="3"/>
        <v>0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>
        <f t="shared" si="7"/>
        <v>195166.6</v>
      </c>
      <c r="W48" s="17"/>
      <c r="X48" s="17"/>
      <c r="Y48" s="17"/>
      <c r="Z48" s="17"/>
      <c r="AA48" s="17"/>
      <c r="AD48" s="56"/>
      <c r="AE48" s="11">
        <v>195166.6</v>
      </c>
      <c r="AF48" s="55"/>
    </row>
    <row r="49" spans="1:32" x14ac:dyDescent="0.25">
      <c r="A49" s="28">
        <f t="shared" si="6"/>
        <v>34</v>
      </c>
      <c r="B49" s="47" t="s">
        <v>68</v>
      </c>
      <c r="C49" s="38">
        <f t="shared" si="2"/>
        <v>183926.82</v>
      </c>
      <c r="D49" s="38">
        <f t="shared" si="3"/>
        <v>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>
        <f t="shared" si="7"/>
        <v>183926.82</v>
      </c>
      <c r="W49" s="17"/>
      <c r="X49" s="17"/>
      <c r="Y49" s="17"/>
      <c r="Z49" s="17"/>
      <c r="AA49" s="17"/>
      <c r="AD49" s="56"/>
      <c r="AE49" s="11">
        <v>183926.82</v>
      </c>
      <c r="AF49" s="55"/>
    </row>
    <row r="50" spans="1:32" x14ac:dyDescent="0.25">
      <c r="A50" s="28">
        <f t="shared" si="6"/>
        <v>35</v>
      </c>
      <c r="B50" s="47" t="s">
        <v>69</v>
      </c>
      <c r="C50" s="38">
        <f t="shared" si="2"/>
        <v>261695.57</v>
      </c>
      <c r="D50" s="38">
        <f t="shared" si="3"/>
        <v>0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>
        <f t="shared" si="7"/>
        <v>261695.57</v>
      </c>
      <c r="W50" s="17"/>
      <c r="X50" s="17"/>
      <c r="Y50" s="17"/>
      <c r="Z50" s="17"/>
      <c r="AA50" s="17"/>
      <c r="AD50" s="56"/>
      <c r="AE50" s="11">
        <v>261695.57</v>
      </c>
      <c r="AF50" s="55"/>
    </row>
    <row r="51" spans="1:32" x14ac:dyDescent="0.25">
      <c r="A51" s="28">
        <f t="shared" si="6"/>
        <v>36</v>
      </c>
      <c r="B51" s="47" t="s">
        <v>70</v>
      </c>
      <c r="C51" s="38">
        <f t="shared" si="2"/>
        <v>368028.01</v>
      </c>
      <c r="D51" s="38">
        <f t="shared" si="3"/>
        <v>0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>
        <f t="shared" si="7"/>
        <v>368028.01</v>
      </c>
      <c r="W51" s="17"/>
      <c r="X51" s="17"/>
      <c r="Y51" s="17"/>
      <c r="Z51" s="17"/>
      <c r="AA51" s="17"/>
      <c r="AD51" s="56"/>
      <c r="AE51" s="11"/>
      <c r="AF51" s="55">
        <v>368028.01</v>
      </c>
    </row>
    <row r="52" spans="1:32" x14ac:dyDescent="0.25">
      <c r="A52" s="28">
        <f t="shared" si="6"/>
        <v>37</v>
      </c>
      <c r="B52" s="47" t="s">
        <v>71</v>
      </c>
      <c r="C52" s="38">
        <f t="shared" si="2"/>
        <v>65888.710000000006</v>
      </c>
      <c r="D52" s="38">
        <f t="shared" si="3"/>
        <v>0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>
        <f t="shared" si="7"/>
        <v>65888.710000000006</v>
      </c>
      <c r="W52" s="17"/>
      <c r="X52" s="17"/>
      <c r="Y52" s="17"/>
      <c r="Z52" s="17"/>
      <c r="AA52" s="17"/>
      <c r="AD52" s="56"/>
      <c r="AE52" s="11"/>
      <c r="AF52" s="55">
        <v>65888.710000000006</v>
      </c>
    </row>
    <row r="53" spans="1:32" x14ac:dyDescent="0.25">
      <c r="A53" s="28">
        <f t="shared" si="6"/>
        <v>38</v>
      </c>
      <c r="B53" s="47" t="s">
        <v>72</v>
      </c>
      <c r="C53" s="38">
        <f t="shared" si="2"/>
        <v>235086.07999999999</v>
      </c>
      <c r="D53" s="38">
        <f t="shared" si="3"/>
        <v>0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>
        <f t="shared" si="7"/>
        <v>235086.07999999999</v>
      </c>
      <c r="W53" s="17"/>
      <c r="X53" s="17"/>
      <c r="Y53" s="17"/>
      <c r="Z53" s="17"/>
      <c r="AA53" s="17"/>
      <c r="AD53" s="56"/>
      <c r="AE53" s="11">
        <v>235086.07999999999</v>
      </c>
      <c r="AF53" s="55"/>
    </row>
    <row r="54" spans="1:32" x14ac:dyDescent="0.25">
      <c r="A54" s="28">
        <f t="shared" si="6"/>
        <v>39</v>
      </c>
      <c r="B54" s="47" t="s">
        <v>73</v>
      </c>
      <c r="C54" s="38">
        <f t="shared" si="2"/>
        <v>198160.81</v>
      </c>
      <c r="D54" s="38">
        <f t="shared" si="3"/>
        <v>0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>
        <f t="shared" si="7"/>
        <v>198160.81</v>
      </c>
      <c r="W54" s="17"/>
      <c r="X54" s="17"/>
      <c r="Y54" s="17"/>
      <c r="Z54" s="17"/>
      <c r="AA54" s="17"/>
      <c r="AD54" s="56"/>
      <c r="AE54" s="11">
        <v>198160.81</v>
      </c>
      <c r="AF54" s="55"/>
    </row>
    <row r="55" spans="1:32" x14ac:dyDescent="0.25">
      <c r="A55" s="28">
        <f t="shared" si="6"/>
        <v>40</v>
      </c>
      <c r="B55" s="47" t="s">
        <v>74</v>
      </c>
      <c r="C55" s="38">
        <f t="shared" ref="C55:C87" si="8">D55+K55+L55+N55+P55+R55+T55+V55+U55</f>
        <v>178404</v>
      </c>
      <c r="D55" s="38">
        <f t="shared" ref="D55:D87" si="9">E55+F55+G55+H55+I55</f>
        <v>0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>
        <f t="shared" si="7"/>
        <v>178404</v>
      </c>
      <c r="W55" s="17"/>
      <c r="X55" s="17"/>
      <c r="Y55" s="17"/>
      <c r="Z55" s="17"/>
      <c r="AA55" s="17"/>
      <c r="AD55" s="56"/>
      <c r="AE55" s="11">
        <v>178404</v>
      </c>
      <c r="AF55" s="55"/>
    </row>
    <row r="56" spans="1:32" x14ac:dyDescent="0.25">
      <c r="A56" s="28">
        <f t="shared" si="6"/>
        <v>41</v>
      </c>
      <c r="B56" s="47" t="s">
        <v>75</v>
      </c>
      <c r="C56" s="38">
        <f t="shared" si="8"/>
        <v>209958.19</v>
      </c>
      <c r="D56" s="38">
        <f t="shared" si="9"/>
        <v>0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>
        <f t="shared" si="7"/>
        <v>209958.19</v>
      </c>
      <c r="W56" s="17"/>
      <c r="X56" s="17"/>
      <c r="Y56" s="17"/>
      <c r="Z56" s="17"/>
      <c r="AA56" s="17"/>
      <c r="AD56" s="56"/>
      <c r="AE56" s="11">
        <v>209958.19</v>
      </c>
      <c r="AF56" s="55"/>
    </row>
    <row r="57" spans="1:32" x14ac:dyDescent="0.25">
      <c r="A57" s="28">
        <f t="shared" si="6"/>
        <v>42</v>
      </c>
      <c r="B57" s="47" t="s">
        <v>76</v>
      </c>
      <c r="C57" s="38">
        <f t="shared" si="8"/>
        <v>235693.44</v>
      </c>
      <c r="D57" s="38">
        <f t="shared" si="9"/>
        <v>0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>
        <f t="shared" si="7"/>
        <v>235693.44</v>
      </c>
      <c r="W57" s="17"/>
      <c r="X57" s="17"/>
      <c r="Y57" s="17"/>
      <c r="Z57" s="17"/>
      <c r="AA57" s="17"/>
      <c r="AD57" s="56"/>
      <c r="AE57" s="11">
        <v>235693.44</v>
      </c>
      <c r="AF57" s="55"/>
    </row>
    <row r="58" spans="1:32" x14ac:dyDescent="0.25">
      <c r="A58" s="28">
        <f t="shared" si="6"/>
        <v>43</v>
      </c>
      <c r="B58" s="47" t="s">
        <v>77</v>
      </c>
      <c r="C58" s="38">
        <f t="shared" si="8"/>
        <v>187890.22</v>
      </c>
      <c r="D58" s="38">
        <f t="shared" si="9"/>
        <v>0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>
        <f t="shared" si="7"/>
        <v>187890.22</v>
      </c>
      <c r="W58" s="17"/>
      <c r="X58" s="17"/>
      <c r="Y58" s="17"/>
      <c r="Z58" s="17"/>
      <c r="AA58" s="17"/>
      <c r="AD58" s="56"/>
      <c r="AE58" s="11">
        <v>187890.22</v>
      </c>
      <c r="AF58" s="55"/>
    </row>
    <row r="59" spans="1:32" x14ac:dyDescent="0.25">
      <c r="A59" s="28">
        <f t="shared" si="6"/>
        <v>44</v>
      </c>
      <c r="B59" s="47" t="s">
        <v>78</v>
      </c>
      <c r="C59" s="38">
        <f t="shared" si="8"/>
        <v>179187.68</v>
      </c>
      <c r="D59" s="38">
        <f t="shared" si="9"/>
        <v>0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>
        <f t="shared" si="7"/>
        <v>179187.68</v>
      </c>
      <c r="W59" s="17"/>
      <c r="X59" s="17"/>
      <c r="Y59" s="17"/>
      <c r="Z59" s="17"/>
      <c r="AA59" s="17"/>
      <c r="AD59" s="56"/>
      <c r="AE59" s="11">
        <v>179187.68</v>
      </c>
      <c r="AF59" s="55"/>
    </row>
    <row r="60" spans="1:32" x14ac:dyDescent="0.25">
      <c r="A60" s="28">
        <f t="shared" si="6"/>
        <v>45</v>
      </c>
      <c r="B60" s="47" t="s">
        <v>79</v>
      </c>
      <c r="C60" s="38">
        <f t="shared" si="8"/>
        <v>248708.08</v>
      </c>
      <c r="D60" s="38">
        <f t="shared" si="9"/>
        <v>0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>
        <f t="shared" si="7"/>
        <v>248708.08</v>
      </c>
      <c r="W60" s="17"/>
      <c r="X60" s="17"/>
      <c r="Y60" s="17"/>
      <c r="Z60" s="17"/>
      <c r="AA60" s="17"/>
      <c r="AD60" s="56"/>
      <c r="AE60" s="11">
        <v>248708.08</v>
      </c>
      <c r="AF60" s="55"/>
    </row>
    <row r="61" spans="1:32" x14ac:dyDescent="0.25">
      <c r="A61" s="28">
        <f t="shared" si="6"/>
        <v>46</v>
      </c>
      <c r="B61" s="47" t="s">
        <v>80</v>
      </c>
      <c r="C61" s="38">
        <f t="shared" si="8"/>
        <v>415046.23</v>
      </c>
      <c r="D61" s="38">
        <f t="shared" si="9"/>
        <v>0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>
        <f t="shared" si="7"/>
        <v>415046.23</v>
      </c>
      <c r="W61" s="17"/>
      <c r="X61" s="17"/>
      <c r="Y61" s="17"/>
      <c r="Z61" s="17"/>
      <c r="AA61" s="17"/>
      <c r="AD61" s="56"/>
      <c r="AE61" s="11">
        <v>415046.23</v>
      </c>
      <c r="AF61" s="55"/>
    </row>
    <row r="62" spans="1:32" x14ac:dyDescent="0.25">
      <c r="A62" s="28">
        <f t="shared" si="6"/>
        <v>47</v>
      </c>
      <c r="B62" s="47" t="s">
        <v>82</v>
      </c>
      <c r="C62" s="38">
        <f t="shared" si="8"/>
        <v>301304.05</v>
      </c>
      <c r="D62" s="38">
        <f t="shared" si="9"/>
        <v>0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>
        <f t="shared" si="7"/>
        <v>301304.05</v>
      </c>
      <c r="W62" s="17"/>
      <c r="X62" s="17"/>
      <c r="Y62" s="17"/>
      <c r="Z62" s="17"/>
      <c r="AA62" s="17"/>
      <c r="AD62" s="56"/>
      <c r="AE62" s="11">
        <v>301304.05</v>
      </c>
      <c r="AF62" s="55"/>
    </row>
    <row r="63" spans="1:32" x14ac:dyDescent="0.25">
      <c r="A63" s="28">
        <f t="shared" si="6"/>
        <v>48</v>
      </c>
      <c r="B63" s="47" t="s">
        <v>83</v>
      </c>
      <c r="C63" s="38">
        <f t="shared" si="8"/>
        <v>288179.18</v>
      </c>
      <c r="D63" s="38">
        <f t="shared" si="9"/>
        <v>0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>
        <f t="shared" si="7"/>
        <v>288179.18</v>
      </c>
      <c r="W63" s="17"/>
      <c r="X63" s="17"/>
      <c r="Y63" s="17"/>
      <c r="Z63" s="17"/>
      <c r="AA63" s="17"/>
      <c r="AD63" s="56"/>
      <c r="AE63" s="11">
        <v>288179.18</v>
      </c>
      <c r="AF63" s="55"/>
    </row>
    <row r="64" spans="1:32" x14ac:dyDescent="0.25">
      <c r="A64" s="28">
        <f t="shared" si="6"/>
        <v>49</v>
      </c>
      <c r="B64" s="47" t="s">
        <v>85</v>
      </c>
      <c r="C64" s="38">
        <f t="shared" si="8"/>
        <v>316870.8</v>
      </c>
      <c r="D64" s="38">
        <f t="shared" si="9"/>
        <v>0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>
        <f t="shared" si="7"/>
        <v>316870.8</v>
      </c>
      <c r="W64" s="17"/>
      <c r="X64" s="17"/>
      <c r="Y64" s="17"/>
      <c r="Z64" s="17"/>
      <c r="AA64" s="17"/>
      <c r="AD64" s="56"/>
      <c r="AE64" s="11">
        <v>316870.8</v>
      </c>
      <c r="AF64" s="55"/>
    </row>
    <row r="65" spans="1:32" x14ac:dyDescent="0.25">
      <c r="A65" s="28">
        <f t="shared" ref="A65:A93" si="10">A64+1</f>
        <v>50</v>
      </c>
      <c r="B65" s="47" t="s">
        <v>86</v>
      </c>
      <c r="C65" s="38">
        <f t="shared" si="8"/>
        <v>130000</v>
      </c>
      <c r="D65" s="38">
        <f t="shared" si="9"/>
        <v>0</v>
      </c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>
        <v>130000</v>
      </c>
      <c r="W65" s="17"/>
      <c r="X65" s="17"/>
      <c r="Y65" s="17"/>
      <c r="Z65" s="17"/>
      <c r="AA65" s="17"/>
      <c r="AC65" s="38">
        <v>130000</v>
      </c>
      <c r="AD65" s="56"/>
      <c r="AE65" s="11"/>
      <c r="AF65" s="55"/>
    </row>
    <row r="66" spans="1:32" x14ac:dyDescent="0.25">
      <c r="A66" s="28">
        <f t="shared" si="10"/>
        <v>51</v>
      </c>
      <c r="B66" s="47" t="s">
        <v>87</v>
      </c>
      <c r="C66" s="38">
        <f t="shared" si="8"/>
        <v>210541.01</v>
      </c>
      <c r="D66" s="38">
        <f t="shared" si="9"/>
        <v>0</v>
      </c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>
        <f>SUM(W66:AG66)</f>
        <v>210541.01</v>
      </c>
      <c r="W66" s="17"/>
      <c r="X66" s="17"/>
      <c r="Y66" s="17"/>
      <c r="Z66" s="17"/>
      <c r="AA66" s="17"/>
      <c r="AD66" s="56"/>
      <c r="AE66" s="11">
        <v>210541.01</v>
      </c>
      <c r="AF66" s="55"/>
    </row>
    <row r="67" spans="1:32" x14ac:dyDescent="0.25">
      <c r="A67" s="28">
        <f t="shared" si="10"/>
        <v>52</v>
      </c>
      <c r="B67" s="47" t="s">
        <v>81</v>
      </c>
      <c r="C67" s="38">
        <f t="shared" si="8"/>
        <v>9663262</v>
      </c>
      <c r="D67" s="38">
        <f t="shared" si="9"/>
        <v>0</v>
      </c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>
        <v>9663262</v>
      </c>
      <c r="W67" s="17"/>
      <c r="X67" s="17"/>
      <c r="Y67" s="17"/>
      <c r="Z67" s="17"/>
      <c r="AA67" s="17"/>
      <c r="AD67" s="56"/>
      <c r="AE67" s="11"/>
      <c r="AF67" s="55"/>
    </row>
    <row r="68" spans="1:32" x14ac:dyDescent="0.25">
      <c r="A68" s="28">
        <f t="shared" si="10"/>
        <v>53</v>
      </c>
      <c r="B68" s="47" t="s">
        <v>84</v>
      </c>
      <c r="C68" s="38">
        <f t="shared" si="8"/>
        <v>2822646</v>
      </c>
      <c r="D68" s="38">
        <f t="shared" si="9"/>
        <v>0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>
        <v>2822646</v>
      </c>
      <c r="W68" s="17"/>
      <c r="X68" s="17"/>
      <c r="Y68" s="17"/>
      <c r="Z68" s="17"/>
      <c r="AA68" s="17"/>
      <c r="AD68" s="56"/>
      <c r="AE68" s="11"/>
      <c r="AF68" s="55"/>
    </row>
    <row r="69" spans="1:32" x14ac:dyDescent="0.25">
      <c r="A69" s="28">
        <f t="shared" si="10"/>
        <v>54</v>
      </c>
      <c r="B69" s="47" t="s">
        <v>88</v>
      </c>
      <c r="C69" s="38">
        <f t="shared" si="8"/>
        <v>10022323</v>
      </c>
      <c r="D69" s="38">
        <f t="shared" si="9"/>
        <v>0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>
        <v>10022323</v>
      </c>
      <c r="W69" s="17"/>
      <c r="X69" s="17"/>
      <c r="Y69" s="17"/>
      <c r="Z69" s="17"/>
      <c r="AA69" s="17"/>
      <c r="AD69" s="56"/>
      <c r="AE69" s="11"/>
      <c r="AF69" s="55"/>
    </row>
    <row r="70" spans="1:32" x14ac:dyDescent="0.25">
      <c r="A70" s="28">
        <f t="shared" si="10"/>
        <v>55</v>
      </c>
      <c r="B70" s="47" t="s">
        <v>89</v>
      </c>
      <c r="C70" s="38">
        <f t="shared" si="8"/>
        <v>9095622</v>
      </c>
      <c r="D70" s="38">
        <f t="shared" si="9"/>
        <v>0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>
        <v>9095622</v>
      </c>
      <c r="W70" s="17"/>
      <c r="X70" s="17"/>
      <c r="Y70" s="17"/>
      <c r="Z70" s="17"/>
      <c r="AA70" s="17"/>
      <c r="AD70" s="56"/>
      <c r="AE70" s="11"/>
      <c r="AF70" s="55"/>
    </row>
    <row r="71" spans="1:32" x14ac:dyDescent="0.25">
      <c r="A71" s="28">
        <f t="shared" si="10"/>
        <v>56</v>
      </c>
      <c r="B71" s="47" t="s">
        <v>90</v>
      </c>
      <c r="C71" s="38">
        <f t="shared" si="8"/>
        <v>200372.17</v>
      </c>
      <c r="D71" s="38">
        <f t="shared" si="9"/>
        <v>0</v>
      </c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>
        <f>SUM(W71:AG71)</f>
        <v>200372.17</v>
      </c>
      <c r="W71" s="17"/>
      <c r="X71" s="17"/>
      <c r="Y71" s="17"/>
      <c r="Z71" s="17"/>
      <c r="AA71" s="17"/>
      <c r="AD71" s="56"/>
      <c r="AE71" s="11">
        <v>200372.17</v>
      </c>
      <c r="AF71" s="55"/>
    </row>
    <row r="72" spans="1:32" x14ac:dyDescent="0.25">
      <c r="A72" s="28">
        <f t="shared" si="10"/>
        <v>57</v>
      </c>
      <c r="B72" s="47" t="s">
        <v>91</v>
      </c>
      <c r="C72" s="38">
        <f t="shared" si="8"/>
        <v>130000</v>
      </c>
      <c r="D72" s="38">
        <f t="shared" si="9"/>
        <v>0</v>
      </c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>
        <v>130000</v>
      </c>
      <c r="W72" s="17"/>
      <c r="X72" s="17"/>
      <c r="Y72" s="17"/>
      <c r="Z72" s="17"/>
      <c r="AA72" s="17"/>
      <c r="AC72" s="38">
        <v>130000</v>
      </c>
      <c r="AD72" s="56"/>
      <c r="AE72" s="11"/>
      <c r="AF72" s="55"/>
    </row>
    <row r="73" spans="1:32" x14ac:dyDescent="0.25">
      <c r="A73" s="28">
        <f t="shared" si="10"/>
        <v>58</v>
      </c>
      <c r="B73" s="42" t="s">
        <v>196</v>
      </c>
      <c r="C73" s="38">
        <f t="shared" si="8"/>
        <v>375929.47</v>
      </c>
      <c r="D73" s="38">
        <f t="shared" si="9"/>
        <v>0</v>
      </c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4">
        <v>375929.47</v>
      </c>
      <c r="W73" s="17"/>
      <c r="X73" s="17"/>
      <c r="Y73" s="17"/>
      <c r="Z73" s="17"/>
      <c r="AA73" s="17"/>
      <c r="AC73" s="17"/>
      <c r="AD73" s="56"/>
      <c r="AE73" s="64">
        <v>375929.47</v>
      </c>
      <c r="AF73" s="55"/>
    </row>
    <row r="74" spans="1:32" x14ac:dyDescent="0.25">
      <c r="A74" s="28">
        <f t="shared" si="10"/>
        <v>59</v>
      </c>
      <c r="B74" s="47" t="s">
        <v>92</v>
      </c>
      <c r="C74" s="38">
        <f t="shared" si="8"/>
        <v>220109.41</v>
      </c>
      <c r="D74" s="38">
        <f t="shared" si="9"/>
        <v>0</v>
      </c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>
        <f>SUM(W74:AG74)</f>
        <v>220109.41</v>
      </c>
      <c r="W74" s="17"/>
      <c r="X74" s="17"/>
      <c r="Y74" s="17"/>
      <c r="Z74" s="17"/>
      <c r="AA74" s="17"/>
      <c r="AD74" s="56"/>
      <c r="AE74" s="11">
        <v>220109.41</v>
      </c>
      <c r="AF74" s="55"/>
    </row>
    <row r="75" spans="1:32" x14ac:dyDescent="0.25">
      <c r="A75" s="28">
        <f t="shared" si="10"/>
        <v>60</v>
      </c>
      <c r="B75" s="47" t="s">
        <v>93</v>
      </c>
      <c r="C75" s="38">
        <f t="shared" si="8"/>
        <v>214849.39</v>
      </c>
      <c r="D75" s="38">
        <f t="shared" si="9"/>
        <v>0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>
        <f>SUM(W75:AG75)</f>
        <v>214849.39</v>
      </c>
      <c r="W75" s="17"/>
      <c r="X75" s="17"/>
      <c r="Y75" s="17"/>
      <c r="Z75" s="17"/>
      <c r="AA75" s="17"/>
      <c r="AD75" s="56"/>
      <c r="AE75" s="11">
        <v>214849.39</v>
      </c>
      <c r="AF75" s="55"/>
    </row>
    <row r="76" spans="1:32" x14ac:dyDescent="0.25">
      <c r="A76" s="28">
        <f t="shared" si="10"/>
        <v>61</v>
      </c>
      <c r="B76" s="47" t="s">
        <v>94</v>
      </c>
      <c r="C76" s="38">
        <f t="shared" si="8"/>
        <v>130000</v>
      </c>
      <c r="D76" s="38">
        <f t="shared" si="9"/>
        <v>0</v>
      </c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>
        <v>130000</v>
      </c>
      <c r="W76" s="11"/>
      <c r="X76" s="11"/>
      <c r="Y76" s="11"/>
      <c r="Z76" s="11"/>
      <c r="AA76" s="11"/>
      <c r="AC76" s="38">
        <v>130000</v>
      </c>
      <c r="AD76" s="7"/>
      <c r="AE76" s="11"/>
      <c r="AF76" s="10"/>
    </row>
    <row r="77" spans="1:32" x14ac:dyDescent="0.25">
      <c r="A77" s="28">
        <f t="shared" si="10"/>
        <v>62</v>
      </c>
      <c r="B77" s="47" t="s">
        <v>95</v>
      </c>
      <c r="C77" s="38">
        <f t="shared" si="8"/>
        <v>274496.32</v>
      </c>
      <c r="D77" s="38">
        <f t="shared" si="9"/>
        <v>0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>
        <f>SUM(W77:AG77)</f>
        <v>274496.32</v>
      </c>
      <c r="W77" s="17"/>
      <c r="X77" s="17"/>
      <c r="Y77" s="17"/>
      <c r="Z77" s="17"/>
      <c r="AA77" s="17"/>
      <c r="AD77" s="56"/>
      <c r="AE77" s="11">
        <v>274496.32</v>
      </c>
      <c r="AF77" s="55"/>
    </row>
    <row r="78" spans="1:32" x14ac:dyDescent="0.25">
      <c r="A78" s="28">
        <f t="shared" si="10"/>
        <v>63</v>
      </c>
      <c r="B78" s="47" t="s">
        <v>96</v>
      </c>
      <c r="C78" s="38">
        <f t="shared" si="8"/>
        <v>130000</v>
      </c>
      <c r="D78" s="38">
        <f t="shared" si="9"/>
        <v>0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>
        <v>130000</v>
      </c>
      <c r="W78" s="17"/>
      <c r="X78" s="17"/>
      <c r="Y78" s="17"/>
      <c r="Z78" s="17"/>
      <c r="AA78" s="17"/>
      <c r="AC78" s="38">
        <v>130000</v>
      </c>
      <c r="AD78" s="56"/>
      <c r="AE78" s="11"/>
      <c r="AF78" s="55"/>
    </row>
    <row r="79" spans="1:32" x14ac:dyDescent="0.25">
      <c r="A79" s="28">
        <f t="shared" si="10"/>
        <v>64</v>
      </c>
      <c r="B79" s="47" t="s">
        <v>97</v>
      </c>
      <c r="C79" s="38">
        <f t="shared" si="8"/>
        <v>207313.72</v>
      </c>
      <c r="D79" s="38">
        <f t="shared" si="9"/>
        <v>0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>
        <f t="shared" ref="V79:V93" si="11">SUM(W79:AG79)</f>
        <v>207313.72</v>
      </c>
      <c r="W79" s="17"/>
      <c r="X79" s="17"/>
      <c r="Y79" s="17"/>
      <c r="Z79" s="17"/>
      <c r="AA79" s="17"/>
      <c r="AD79" s="56"/>
      <c r="AE79" s="11">
        <v>207313.72</v>
      </c>
      <c r="AF79" s="55"/>
    </row>
    <row r="80" spans="1:32" x14ac:dyDescent="0.25">
      <c r="A80" s="28">
        <f t="shared" si="10"/>
        <v>65</v>
      </c>
      <c r="B80" s="47" t="s">
        <v>98</v>
      </c>
      <c r="C80" s="38">
        <f t="shared" si="8"/>
        <v>231463.85</v>
      </c>
      <c r="D80" s="38">
        <f t="shared" si="9"/>
        <v>0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>
        <f t="shared" si="11"/>
        <v>231463.85</v>
      </c>
      <c r="W80" s="17"/>
      <c r="X80" s="17"/>
      <c r="Y80" s="17"/>
      <c r="Z80" s="17"/>
      <c r="AA80" s="17"/>
      <c r="AD80" s="56"/>
      <c r="AE80" s="11">
        <v>231463.85</v>
      </c>
      <c r="AF80" s="55"/>
    </row>
    <row r="81" spans="1:32" x14ac:dyDescent="0.25">
      <c r="A81" s="28">
        <f t="shared" si="10"/>
        <v>66</v>
      </c>
      <c r="B81" s="47" t="s">
        <v>99</v>
      </c>
      <c r="C81" s="38">
        <f t="shared" si="8"/>
        <v>224164.61</v>
      </c>
      <c r="D81" s="38">
        <f t="shared" si="9"/>
        <v>0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>
        <f t="shared" si="11"/>
        <v>224164.61</v>
      </c>
      <c r="W81" s="17"/>
      <c r="X81" s="17"/>
      <c r="Y81" s="17"/>
      <c r="Z81" s="17"/>
      <c r="AA81" s="17"/>
      <c r="AD81" s="56"/>
      <c r="AE81" s="11">
        <v>224164.61</v>
      </c>
      <c r="AF81" s="55"/>
    </row>
    <row r="82" spans="1:32" x14ac:dyDescent="0.25">
      <c r="A82" s="28">
        <f t="shared" si="10"/>
        <v>67</v>
      </c>
      <c r="B82" s="47" t="s">
        <v>100</v>
      </c>
      <c r="C82" s="38">
        <f t="shared" si="8"/>
        <v>240702.82</v>
      </c>
      <c r="D82" s="38">
        <f t="shared" si="9"/>
        <v>0</v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>
        <f t="shared" si="11"/>
        <v>240702.82</v>
      </c>
      <c r="W82" s="17"/>
      <c r="X82" s="17"/>
      <c r="Y82" s="17"/>
      <c r="Z82" s="17"/>
      <c r="AA82" s="17"/>
      <c r="AD82" s="56"/>
      <c r="AE82" s="11">
        <v>240702.82</v>
      </c>
      <c r="AF82" s="55"/>
    </row>
    <row r="83" spans="1:32" x14ac:dyDescent="0.25">
      <c r="A83" s="28">
        <f t="shared" si="10"/>
        <v>68</v>
      </c>
      <c r="B83" s="47" t="s">
        <v>101</v>
      </c>
      <c r="C83" s="38">
        <f t="shared" si="8"/>
        <v>256576.27</v>
      </c>
      <c r="D83" s="38">
        <f t="shared" si="9"/>
        <v>0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>
        <f t="shared" si="11"/>
        <v>256576.27</v>
      </c>
      <c r="W83" s="17"/>
      <c r="X83" s="17"/>
      <c r="Y83" s="17"/>
      <c r="Z83" s="17"/>
      <c r="AA83" s="17"/>
      <c r="AD83" s="56"/>
      <c r="AE83" s="11">
        <v>256576.27</v>
      </c>
      <c r="AF83" s="55"/>
    </row>
    <row r="84" spans="1:32" x14ac:dyDescent="0.25">
      <c r="A84" s="28">
        <f t="shared" si="10"/>
        <v>69</v>
      </c>
      <c r="B84" s="47" t="s">
        <v>102</v>
      </c>
      <c r="C84" s="38">
        <f t="shared" si="8"/>
        <v>803221.37</v>
      </c>
      <c r="D84" s="38">
        <f t="shared" si="9"/>
        <v>0</v>
      </c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>
        <f t="shared" si="11"/>
        <v>803221.37</v>
      </c>
      <c r="W84" s="17"/>
      <c r="X84" s="17"/>
      <c r="Y84" s="17"/>
      <c r="Z84" s="17"/>
      <c r="AA84" s="17"/>
      <c r="AD84" s="56"/>
      <c r="AE84" s="11">
        <v>803221.37</v>
      </c>
      <c r="AF84" s="55"/>
    </row>
    <row r="85" spans="1:32" x14ac:dyDescent="0.25">
      <c r="A85" s="28">
        <f t="shared" si="10"/>
        <v>70</v>
      </c>
      <c r="B85" s="47" t="s">
        <v>103</v>
      </c>
      <c r="C85" s="38">
        <f t="shared" si="8"/>
        <v>855213.16</v>
      </c>
      <c r="D85" s="38">
        <f t="shared" si="9"/>
        <v>0</v>
      </c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>
        <f t="shared" si="11"/>
        <v>855213.16</v>
      </c>
      <c r="W85" s="17"/>
      <c r="X85" s="17"/>
      <c r="Y85" s="17"/>
      <c r="Z85" s="17"/>
      <c r="AA85" s="17"/>
      <c r="AD85" s="56"/>
      <c r="AE85" s="11">
        <v>855213.16</v>
      </c>
      <c r="AF85" s="55"/>
    </row>
    <row r="86" spans="1:32" x14ac:dyDescent="0.25">
      <c r="A86" s="28">
        <f t="shared" si="10"/>
        <v>71</v>
      </c>
      <c r="B86" s="47" t="s">
        <v>104</v>
      </c>
      <c r="C86" s="38">
        <f t="shared" si="8"/>
        <v>334574.65000000002</v>
      </c>
      <c r="D86" s="38">
        <f t="shared" si="9"/>
        <v>0</v>
      </c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>
        <f t="shared" si="11"/>
        <v>334574.65000000002</v>
      </c>
      <c r="W86" s="17"/>
      <c r="X86" s="17"/>
      <c r="Y86" s="17"/>
      <c r="Z86" s="17"/>
      <c r="AA86" s="17"/>
      <c r="AD86" s="56"/>
      <c r="AE86" s="11">
        <v>334574.65000000002</v>
      </c>
      <c r="AF86" s="55"/>
    </row>
    <row r="87" spans="1:32" x14ac:dyDescent="0.25">
      <c r="A87" s="28">
        <f t="shared" si="10"/>
        <v>72</v>
      </c>
      <c r="B87" s="47" t="s">
        <v>105</v>
      </c>
      <c r="C87" s="38">
        <f t="shared" si="8"/>
        <v>236476.63</v>
      </c>
      <c r="D87" s="38">
        <f t="shared" si="9"/>
        <v>0</v>
      </c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>
        <f t="shared" si="11"/>
        <v>236476.63</v>
      </c>
      <c r="W87" s="17"/>
      <c r="X87" s="17"/>
      <c r="Y87" s="17"/>
      <c r="Z87" s="17"/>
      <c r="AA87" s="17"/>
      <c r="AD87" s="56"/>
      <c r="AE87" s="11">
        <v>236476.63</v>
      </c>
      <c r="AF87" s="55"/>
    </row>
    <row r="88" spans="1:32" x14ac:dyDescent="0.25">
      <c r="A88" s="28">
        <f t="shared" si="10"/>
        <v>73</v>
      </c>
      <c r="B88" s="47" t="s">
        <v>106</v>
      </c>
      <c r="C88" s="38">
        <f t="shared" ref="C88:C97" si="12">D88+K88+L88+N88+P88+R88+T88+V88+U88</f>
        <v>94893.65</v>
      </c>
      <c r="D88" s="38">
        <f t="shared" ref="D88:D95" si="13">E88+F88+G88+H88+I88</f>
        <v>0</v>
      </c>
      <c r="E88" s="38"/>
      <c r="F88" s="38"/>
      <c r="G88" s="65"/>
      <c r="H88" s="65"/>
      <c r="I88" s="65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>
        <f t="shared" si="11"/>
        <v>94893.65</v>
      </c>
      <c r="W88" s="17"/>
      <c r="X88" s="17"/>
      <c r="Y88" s="17"/>
      <c r="Z88" s="17"/>
      <c r="AA88" s="17"/>
      <c r="AD88" s="56"/>
      <c r="AE88" s="11"/>
      <c r="AF88" s="55">
        <v>94893.65</v>
      </c>
    </row>
    <row r="89" spans="1:32" x14ac:dyDescent="0.25">
      <c r="A89" s="28">
        <f t="shared" si="10"/>
        <v>74</v>
      </c>
      <c r="B89" s="47" t="s">
        <v>107</v>
      </c>
      <c r="C89" s="38">
        <f t="shared" si="12"/>
        <v>10000000</v>
      </c>
      <c r="D89" s="38">
        <f t="shared" si="13"/>
        <v>0</v>
      </c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>
        <v>10000000</v>
      </c>
      <c r="W89" s="17"/>
      <c r="X89" s="17"/>
      <c r="Y89" s="17"/>
      <c r="Z89" s="17"/>
      <c r="AA89" s="17"/>
      <c r="AD89" s="56"/>
      <c r="AE89" s="11">
        <v>110171.99</v>
      </c>
      <c r="AF89" s="55"/>
    </row>
    <row r="90" spans="1:32" x14ac:dyDescent="0.25">
      <c r="A90" s="28">
        <f t="shared" si="10"/>
        <v>75</v>
      </c>
      <c r="B90" s="47" t="s">
        <v>108</v>
      </c>
      <c r="C90" s="38">
        <f t="shared" si="12"/>
        <v>247686.58</v>
      </c>
      <c r="D90" s="38">
        <f t="shared" si="13"/>
        <v>0</v>
      </c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>
        <f t="shared" si="11"/>
        <v>247686.58</v>
      </c>
      <c r="W90" s="17"/>
      <c r="X90" s="17"/>
      <c r="Y90" s="17"/>
      <c r="Z90" s="17"/>
      <c r="AA90" s="17"/>
      <c r="AD90" s="56"/>
      <c r="AE90" s="11">
        <v>247686.58</v>
      </c>
      <c r="AF90" s="55"/>
    </row>
    <row r="91" spans="1:32" x14ac:dyDescent="0.25">
      <c r="A91" s="28">
        <f t="shared" si="10"/>
        <v>76</v>
      </c>
      <c r="B91" s="47" t="s">
        <v>109</v>
      </c>
      <c r="C91" s="38">
        <f t="shared" si="12"/>
        <v>276218.53000000003</v>
      </c>
      <c r="D91" s="38">
        <f t="shared" si="13"/>
        <v>0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>
        <f t="shared" si="11"/>
        <v>276218.53000000003</v>
      </c>
      <c r="W91" s="17"/>
      <c r="X91" s="17"/>
      <c r="Y91" s="17"/>
      <c r="Z91" s="17"/>
      <c r="AA91" s="17"/>
      <c r="AD91" s="56"/>
      <c r="AE91" s="11">
        <v>276218.53000000003</v>
      </c>
      <c r="AF91" s="55"/>
    </row>
    <row r="92" spans="1:32" x14ac:dyDescent="0.25">
      <c r="A92" s="28">
        <f t="shared" si="10"/>
        <v>77</v>
      </c>
      <c r="B92" s="58" t="s">
        <v>197</v>
      </c>
      <c r="C92" s="38">
        <f t="shared" si="12"/>
        <v>240212.77</v>
      </c>
      <c r="D92" s="38">
        <f t="shared" si="13"/>
        <v>0</v>
      </c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6">
        <v>240212.77</v>
      </c>
      <c r="W92" s="17"/>
      <c r="X92" s="17"/>
      <c r="Y92" s="17"/>
      <c r="Z92" s="17"/>
      <c r="AA92" s="17"/>
      <c r="AD92" s="56"/>
      <c r="AE92" s="66">
        <v>240212.77</v>
      </c>
      <c r="AF92" s="55"/>
    </row>
    <row r="93" spans="1:32" x14ac:dyDescent="0.25">
      <c r="A93" s="28">
        <f t="shared" si="10"/>
        <v>78</v>
      </c>
      <c r="B93" s="47" t="s">
        <v>110</v>
      </c>
      <c r="C93" s="38">
        <f t="shared" si="12"/>
        <v>709670.26</v>
      </c>
      <c r="D93" s="38">
        <f t="shared" si="13"/>
        <v>0</v>
      </c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>
        <f t="shared" si="11"/>
        <v>709670.26</v>
      </c>
      <c r="W93" s="17"/>
      <c r="X93" s="17"/>
      <c r="Y93" s="17"/>
      <c r="Z93" s="17"/>
      <c r="AA93" s="17"/>
      <c r="AD93" s="56"/>
      <c r="AE93" s="11">
        <v>709670.26</v>
      </c>
      <c r="AF93" s="55"/>
    </row>
    <row r="94" spans="1:32" x14ac:dyDescent="0.25">
      <c r="A94" s="28">
        <f t="shared" ref="A94:A95" si="14">A93+1</f>
        <v>79</v>
      </c>
      <c r="B94" s="47" t="s">
        <v>111</v>
      </c>
      <c r="C94" s="38">
        <f t="shared" si="12"/>
        <v>130000</v>
      </c>
      <c r="D94" s="38">
        <f t="shared" si="13"/>
        <v>0</v>
      </c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>
        <v>130000</v>
      </c>
      <c r="W94" s="17"/>
      <c r="X94" s="17"/>
      <c r="Y94" s="17"/>
      <c r="Z94" s="17"/>
      <c r="AA94" s="17"/>
      <c r="AD94" s="56"/>
      <c r="AE94" s="11"/>
      <c r="AF94" s="55"/>
    </row>
    <row r="95" spans="1:32" x14ac:dyDescent="0.25">
      <c r="A95" s="28">
        <f t="shared" si="14"/>
        <v>80</v>
      </c>
      <c r="B95" s="47" t="s">
        <v>112</v>
      </c>
      <c r="C95" s="38">
        <f t="shared" si="12"/>
        <v>951414.28</v>
      </c>
      <c r="D95" s="38">
        <f t="shared" si="13"/>
        <v>0</v>
      </c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>
        <f>SUM(W95:AG95)</f>
        <v>951414.28</v>
      </c>
      <c r="W95" s="17"/>
      <c r="X95" s="17"/>
      <c r="Y95" s="17"/>
      <c r="Z95" s="17"/>
      <c r="AA95" s="17"/>
      <c r="AD95" s="56"/>
      <c r="AE95" s="11">
        <v>951414.28</v>
      </c>
      <c r="AF95" s="55"/>
    </row>
    <row r="96" spans="1:32" x14ac:dyDescent="0.25">
      <c r="A96" s="28">
        <f>A95+1</f>
        <v>81</v>
      </c>
      <c r="B96" s="47" t="s">
        <v>113</v>
      </c>
      <c r="C96" s="38">
        <f t="shared" si="12"/>
        <v>372683.36</v>
      </c>
      <c r="D96" s="38">
        <f t="shared" ref="D96:D97" si="15">E96+F96+G96+H96+I96</f>
        <v>0</v>
      </c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>
        <f>SUM(W96:AG96)</f>
        <v>372683.36</v>
      </c>
      <c r="W96" s="17"/>
      <c r="X96" s="17"/>
      <c r="Y96" s="17"/>
      <c r="Z96" s="17"/>
      <c r="AA96" s="17"/>
      <c r="AD96" s="56"/>
      <c r="AE96" s="11">
        <v>372683.36</v>
      </c>
      <c r="AF96" s="55"/>
    </row>
    <row r="97" spans="1:33" x14ac:dyDescent="0.25">
      <c r="A97" s="28">
        <f>A96+1</f>
        <v>82</v>
      </c>
      <c r="B97" s="47" t="s">
        <v>114</v>
      </c>
      <c r="C97" s="38">
        <f t="shared" si="12"/>
        <v>333584.28000000003</v>
      </c>
      <c r="D97" s="38">
        <f t="shared" si="15"/>
        <v>0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>
        <f>SUM(W97:AG97)</f>
        <v>333584.28000000003</v>
      </c>
      <c r="W97" s="17"/>
      <c r="X97" s="17"/>
      <c r="Y97" s="17"/>
      <c r="Z97" s="17"/>
      <c r="AA97" s="17"/>
      <c r="AD97" s="56"/>
      <c r="AE97" s="11">
        <v>333584.28000000003</v>
      </c>
      <c r="AF97" s="55"/>
    </row>
    <row r="98" spans="1:33" x14ac:dyDescent="0.25">
      <c r="A98" s="252" t="s">
        <v>34</v>
      </c>
      <c r="B98" s="253"/>
      <c r="C98" s="38">
        <f t="shared" ref="C98:V98" si="16">SUM(C21:C97)</f>
        <v>125804067.97999999</v>
      </c>
      <c r="D98" s="38">
        <f t="shared" si="16"/>
        <v>0</v>
      </c>
      <c r="E98" s="38">
        <f t="shared" si="16"/>
        <v>0</v>
      </c>
      <c r="F98" s="38">
        <f t="shared" si="16"/>
        <v>0</v>
      </c>
      <c r="G98" s="38">
        <f t="shared" si="16"/>
        <v>0</v>
      </c>
      <c r="H98" s="38">
        <f t="shared" si="16"/>
        <v>0</v>
      </c>
      <c r="I98" s="38">
        <f t="shared" si="16"/>
        <v>0</v>
      </c>
      <c r="J98" s="38">
        <f t="shared" si="16"/>
        <v>0</v>
      </c>
      <c r="K98" s="38">
        <f t="shared" si="16"/>
        <v>0</v>
      </c>
      <c r="L98" s="38">
        <f t="shared" si="16"/>
        <v>0</v>
      </c>
      <c r="M98" s="38">
        <f t="shared" si="16"/>
        <v>0</v>
      </c>
      <c r="N98" s="38">
        <f t="shared" si="16"/>
        <v>0</v>
      </c>
      <c r="O98" s="38">
        <f t="shared" si="16"/>
        <v>0</v>
      </c>
      <c r="P98" s="38">
        <f t="shared" si="16"/>
        <v>0</v>
      </c>
      <c r="Q98" s="38">
        <f t="shared" si="16"/>
        <v>0</v>
      </c>
      <c r="R98" s="38">
        <f t="shared" si="16"/>
        <v>0</v>
      </c>
      <c r="S98" s="38">
        <f t="shared" si="16"/>
        <v>0</v>
      </c>
      <c r="T98" s="38">
        <f t="shared" si="16"/>
        <v>0</v>
      </c>
      <c r="U98" s="38">
        <f t="shared" si="16"/>
        <v>0</v>
      </c>
      <c r="V98" s="38">
        <f t="shared" si="16"/>
        <v>125804067.97999999</v>
      </c>
      <c r="W98" s="17"/>
      <c r="X98" s="17"/>
      <c r="Y98" s="17"/>
      <c r="Z98" s="17"/>
      <c r="AA98" s="17"/>
      <c r="AB98" s="11"/>
      <c r="AC98" s="55"/>
      <c r="AD98" s="56"/>
      <c r="AE98" s="56"/>
      <c r="AF98" s="7"/>
    </row>
    <row r="99" spans="1:33" x14ac:dyDescent="0.25">
      <c r="A99" s="254" t="s">
        <v>115</v>
      </c>
      <c r="B99" s="255"/>
      <c r="C99" s="36">
        <f>C98</f>
        <v>125804067.97999999</v>
      </c>
      <c r="D99" s="36">
        <f t="shared" ref="D99:V99" si="17">D98</f>
        <v>0</v>
      </c>
      <c r="E99" s="36">
        <f t="shared" si="17"/>
        <v>0</v>
      </c>
      <c r="F99" s="36">
        <f t="shared" si="17"/>
        <v>0</v>
      </c>
      <c r="G99" s="36">
        <f t="shared" si="17"/>
        <v>0</v>
      </c>
      <c r="H99" s="36">
        <f t="shared" si="17"/>
        <v>0</v>
      </c>
      <c r="I99" s="36">
        <f t="shared" si="17"/>
        <v>0</v>
      </c>
      <c r="J99" s="36">
        <f t="shared" si="17"/>
        <v>0</v>
      </c>
      <c r="K99" s="36">
        <f t="shared" si="17"/>
        <v>0</v>
      </c>
      <c r="L99" s="36">
        <f t="shared" si="17"/>
        <v>0</v>
      </c>
      <c r="M99" s="36">
        <f t="shared" si="17"/>
        <v>0</v>
      </c>
      <c r="N99" s="36">
        <f t="shared" si="17"/>
        <v>0</v>
      </c>
      <c r="O99" s="36">
        <f t="shared" si="17"/>
        <v>0</v>
      </c>
      <c r="P99" s="36">
        <f t="shared" si="17"/>
        <v>0</v>
      </c>
      <c r="Q99" s="36">
        <f t="shared" si="17"/>
        <v>0</v>
      </c>
      <c r="R99" s="36">
        <f t="shared" si="17"/>
        <v>0</v>
      </c>
      <c r="S99" s="36">
        <f t="shared" si="17"/>
        <v>0</v>
      </c>
      <c r="T99" s="36">
        <f t="shared" si="17"/>
        <v>0</v>
      </c>
      <c r="U99" s="36">
        <f t="shared" si="17"/>
        <v>0</v>
      </c>
      <c r="V99" s="36">
        <f t="shared" si="17"/>
        <v>125804067.97999999</v>
      </c>
      <c r="W99" s="17"/>
      <c r="X99" s="17"/>
      <c r="Y99" s="17"/>
      <c r="Z99" s="17"/>
      <c r="AA99" s="17"/>
      <c r="AB99" s="11"/>
      <c r="AC99" s="55"/>
      <c r="AD99" s="56"/>
      <c r="AE99" s="56"/>
      <c r="AF99" s="7"/>
    </row>
    <row r="100" spans="1:33" ht="15" customHeight="1" x14ac:dyDescent="0.25">
      <c r="A100" s="259" t="s">
        <v>116</v>
      </c>
      <c r="B100" s="260"/>
      <c r="C100" s="260"/>
      <c r="D100" s="260"/>
      <c r="E100" s="260"/>
      <c r="F100" s="260"/>
      <c r="G100" s="260"/>
      <c r="H100" s="260"/>
      <c r="I100" s="260"/>
      <c r="J100" s="260"/>
      <c r="K100" s="260"/>
      <c r="L100" s="260"/>
      <c r="M100" s="260"/>
      <c r="N100" s="260"/>
      <c r="O100" s="260"/>
      <c r="P100" s="260"/>
      <c r="Q100" s="260"/>
      <c r="R100" s="260"/>
      <c r="S100" s="260"/>
      <c r="T100" s="260"/>
      <c r="U100" s="260"/>
      <c r="V100" s="261"/>
      <c r="W100" s="17"/>
      <c r="X100" s="11"/>
      <c r="Y100" s="10"/>
      <c r="Z100" s="7"/>
      <c r="AA100" s="7"/>
      <c r="AB100" s="7"/>
      <c r="AC100" s="7"/>
      <c r="AD100" s="7"/>
    </row>
    <row r="101" spans="1:33" ht="15" customHeight="1" x14ac:dyDescent="0.25">
      <c r="A101" s="67" t="s">
        <v>117</v>
      </c>
      <c r="B101" s="47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17"/>
      <c r="X101" s="11"/>
      <c r="Y101" s="55"/>
      <c r="Z101" s="56"/>
      <c r="AA101" s="56"/>
      <c r="AB101" s="7"/>
      <c r="AC101" s="7"/>
      <c r="AD101" s="7"/>
    </row>
    <row r="102" spans="1:33" x14ac:dyDescent="0.25">
      <c r="A102" s="28">
        <f>A97+1</f>
        <v>83</v>
      </c>
      <c r="B102" s="47" t="s">
        <v>118</v>
      </c>
      <c r="C102" s="38">
        <f>D102+K102+L102+N102+P102+R102+T102+U102+V102</f>
        <v>154570</v>
      </c>
      <c r="D102" s="38">
        <f t="shared" ref="D102" si="18">E102+F102+G102+H102+I102</f>
        <v>0</v>
      </c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>
        <v>13</v>
      </c>
      <c r="T102" s="38">
        <f>S102*11890</f>
        <v>154570</v>
      </c>
      <c r="U102" s="38"/>
      <c r="V102" s="38">
        <f>SUM(W102:AA102)</f>
        <v>0</v>
      </c>
      <c r="W102" s="17"/>
      <c r="X102" s="11"/>
      <c r="Y102" s="10"/>
      <c r="Z102" s="7"/>
      <c r="AA102" s="68"/>
      <c r="AB102" s="7"/>
      <c r="AC102" s="7"/>
      <c r="AD102" s="7"/>
    </row>
    <row r="103" spans="1:33" x14ac:dyDescent="0.25">
      <c r="A103" s="252" t="s">
        <v>34</v>
      </c>
      <c r="B103" s="253"/>
      <c r="C103" s="38">
        <f t="shared" ref="C103:V103" si="19">SUM(C102:C102)</f>
        <v>154570</v>
      </c>
      <c r="D103" s="38">
        <f t="shared" si="19"/>
        <v>0</v>
      </c>
      <c r="E103" s="38">
        <f t="shared" si="19"/>
        <v>0</v>
      </c>
      <c r="F103" s="38">
        <f t="shared" si="19"/>
        <v>0</v>
      </c>
      <c r="G103" s="38">
        <f t="shared" si="19"/>
        <v>0</v>
      </c>
      <c r="H103" s="38">
        <f t="shared" si="19"/>
        <v>0</v>
      </c>
      <c r="I103" s="38">
        <f t="shared" si="19"/>
        <v>0</v>
      </c>
      <c r="J103" s="38">
        <f t="shared" si="19"/>
        <v>0</v>
      </c>
      <c r="K103" s="38">
        <f t="shared" si="19"/>
        <v>0</v>
      </c>
      <c r="L103" s="38">
        <f t="shared" si="19"/>
        <v>0</v>
      </c>
      <c r="M103" s="38">
        <f t="shared" si="19"/>
        <v>0</v>
      </c>
      <c r="N103" s="38">
        <f t="shared" si="19"/>
        <v>0</v>
      </c>
      <c r="O103" s="38">
        <f t="shared" si="19"/>
        <v>0</v>
      </c>
      <c r="P103" s="38">
        <f t="shared" si="19"/>
        <v>0</v>
      </c>
      <c r="Q103" s="38">
        <f t="shared" si="19"/>
        <v>0</v>
      </c>
      <c r="R103" s="38">
        <f t="shared" si="19"/>
        <v>0</v>
      </c>
      <c r="S103" s="38">
        <f t="shared" si="19"/>
        <v>13</v>
      </c>
      <c r="T103" s="38">
        <f t="shared" si="19"/>
        <v>154570</v>
      </c>
      <c r="U103" s="38">
        <f t="shared" si="19"/>
        <v>0</v>
      </c>
      <c r="V103" s="38">
        <f t="shared" si="19"/>
        <v>0</v>
      </c>
      <c r="W103" s="17"/>
      <c r="X103" s="11"/>
      <c r="Y103" s="55"/>
      <c r="Z103" s="56"/>
      <c r="AA103" s="56"/>
      <c r="AB103" s="7"/>
      <c r="AC103" s="7"/>
      <c r="AD103" s="7"/>
    </row>
    <row r="104" spans="1:33" ht="20.25" customHeight="1" x14ac:dyDescent="0.25">
      <c r="A104" s="254" t="s">
        <v>120</v>
      </c>
      <c r="B104" s="255"/>
      <c r="C104" s="36">
        <f>C103</f>
        <v>154570</v>
      </c>
      <c r="D104" s="36">
        <f t="shared" ref="D104:V104" si="20">D103</f>
        <v>0</v>
      </c>
      <c r="E104" s="36">
        <f t="shared" si="20"/>
        <v>0</v>
      </c>
      <c r="F104" s="36">
        <f t="shared" si="20"/>
        <v>0</v>
      </c>
      <c r="G104" s="36">
        <f t="shared" si="20"/>
        <v>0</v>
      </c>
      <c r="H104" s="36">
        <f t="shared" si="20"/>
        <v>0</v>
      </c>
      <c r="I104" s="36">
        <f t="shared" si="20"/>
        <v>0</v>
      </c>
      <c r="J104" s="36">
        <f t="shared" si="20"/>
        <v>0</v>
      </c>
      <c r="K104" s="36">
        <f t="shared" si="20"/>
        <v>0</v>
      </c>
      <c r="L104" s="36">
        <f t="shared" si="20"/>
        <v>0</v>
      </c>
      <c r="M104" s="36">
        <f t="shared" si="20"/>
        <v>0</v>
      </c>
      <c r="N104" s="36">
        <f t="shared" si="20"/>
        <v>0</v>
      </c>
      <c r="O104" s="36">
        <f t="shared" si="20"/>
        <v>0</v>
      </c>
      <c r="P104" s="36">
        <f t="shared" si="20"/>
        <v>0</v>
      </c>
      <c r="Q104" s="36">
        <f t="shared" si="20"/>
        <v>0</v>
      </c>
      <c r="R104" s="36">
        <f t="shared" si="20"/>
        <v>0</v>
      </c>
      <c r="S104" s="36">
        <f t="shared" si="20"/>
        <v>13</v>
      </c>
      <c r="T104" s="36">
        <f t="shared" si="20"/>
        <v>154570</v>
      </c>
      <c r="U104" s="36">
        <f t="shared" si="20"/>
        <v>0</v>
      </c>
      <c r="V104" s="36">
        <f t="shared" si="20"/>
        <v>0</v>
      </c>
      <c r="W104" s="17"/>
      <c r="X104" s="11"/>
      <c r="Y104" s="55"/>
      <c r="Z104" s="56"/>
      <c r="AA104" s="56"/>
      <c r="AB104" s="7"/>
      <c r="AC104" s="7"/>
      <c r="AD104" s="7"/>
    </row>
    <row r="105" spans="1:33" ht="15" customHeight="1" x14ac:dyDescent="0.25">
      <c r="A105" s="259" t="s">
        <v>121</v>
      </c>
      <c r="B105" s="260"/>
      <c r="C105" s="260"/>
      <c r="D105" s="260"/>
      <c r="E105" s="260"/>
      <c r="F105" s="260"/>
      <c r="G105" s="260"/>
      <c r="H105" s="260"/>
      <c r="I105" s="260"/>
      <c r="J105" s="260"/>
      <c r="K105" s="260"/>
      <c r="L105" s="260"/>
      <c r="M105" s="260"/>
      <c r="N105" s="260"/>
      <c r="O105" s="260"/>
      <c r="P105" s="260"/>
      <c r="Q105" s="260"/>
      <c r="R105" s="260"/>
      <c r="S105" s="260"/>
      <c r="T105" s="260"/>
      <c r="U105" s="260"/>
      <c r="V105" s="261"/>
      <c r="W105" s="69"/>
      <c r="X105" s="35"/>
      <c r="Y105" s="35"/>
      <c r="Z105" s="35"/>
      <c r="AA105" s="35"/>
      <c r="AB105" s="35"/>
      <c r="AC105" s="35"/>
      <c r="AD105" s="40"/>
      <c r="AE105" s="37"/>
      <c r="AF105" s="37"/>
      <c r="AG105" s="37"/>
    </row>
    <row r="106" spans="1:33" ht="15" customHeight="1" x14ac:dyDescent="0.25">
      <c r="A106" s="67" t="s">
        <v>122</v>
      </c>
      <c r="B106" s="47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9"/>
      <c r="X106" s="38"/>
      <c r="Y106" s="38"/>
      <c r="Z106" s="38"/>
      <c r="AA106" s="38"/>
      <c r="AB106" s="38"/>
      <c r="AC106" s="38"/>
      <c r="AD106" s="40"/>
      <c r="AE106" s="37"/>
      <c r="AF106" s="37"/>
      <c r="AG106" s="37"/>
    </row>
    <row r="107" spans="1:33" x14ac:dyDescent="0.25">
      <c r="A107" s="28">
        <f>A102+1</f>
        <v>84</v>
      </c>
      <c r="B107" s="47" t="s">
        <v>123</v>
      </c>
      <c r="C107" s="38">
        <f>D107+K107+L107+N107+P107+R107+T107+U107+V107</f>
        <v>392928.89</v>
      </c>
      <c r="D107" s="38">
        <f t="shared" ref="D107:D108" si="21">E107+F107+G107+H107+I107</f>
        <v>0</v>
      </c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>
        <f t="shared" ref="V107:V108" si="22">SUM(W107:AG107)</f>
        <v>392928.89</v>
      </c>
      <c r="W107" s="39"/>
      <c r="X107" s="38"/>
      <c r="Y107" s="38"/>
      <c r="Z107" s="38"/>
      <c r="AA107" s="38"/>
      <c r="AB107" s="38"/>
      <c r="AE107" s="38">
        <v>392928.89</v>
      </c>
      <c r="AF107" s="40"/>
      <c r="AG107" s="37"/>
    </row>
    <row r="108" spans="1:33" x14ac:dyDescent="0.25">
      <c r="A108" s="28">
        <f t="shared" ref="A108" si="23">A107+1</f>
        <v>85</v>
      </c>
      <c r="B108" s="47" t="s">
        <v>124</v>
      </c>
      <c r="C108" s="38">
        <f>D108+K108+L108+N108+P108+R108+T108+U108+V108</f>
        <v>393016.64</v>
      </c>
      <c r="D108" s="38">
        <f t="shared" si="21"/>
        <v>0</v>
      </c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>
        <f t="shared" si="22"/>
        <v>393016.64</v>
      </c>
      <c r="W108" s="39"/>
      <c r="X108" s="38"/>
      <c r="Y108" s="38"/>
      <c r="Z108" s="38"/>
      <c r="AA108" s="38"/>
      <c r="AB108" s="38"/>
      <c r="AE108" s="38">
        <v>393016.64</v>
      </c>
      <c r="AF108" s="40"/>
      <c r="AG108" s="37"/>
    </row>
    <row r="109" spans="1:33" x14ac:dyDescent="0.25">
      <c r="A109" s="252" t="s">
        <v>34</v>
      </c>
      <c r="B109" s="253"/>
      <c r="C109" s="38">
        <f>SUM(C107:C108)</f>
        <v>785945.53</v>
      </c>
      <c r="D109" s="38">
        <f t="shared" ref="D109:V109" si="24">SUM(D107:D108)</f>
        <v>0</v>
      </c>
      <c r="E109" s="38">
        <f t="shared" si="24"/>
        <v>0</v>
      </c>
      <c r="F109" s="38">
        <f t="shared" si="24"/>
        <v>0</v>
      </c>
      <c r="G109" s="38">
        <f t="shared" si="24"/>
        <v>0</v>
      </c>
      <c r="H109" s="38">
        <f t="shared" si="24"/>
        <v>0</v>
      </c>
      <c r="I109" s="38">
        <f t="shared" si="24"/>
        <v>0</v>
      </c>
      <c r="J109" s="38">
        <f t="shared" si="24"/>
        <v>0</v>
      </c>
      <c r="K109" s="38">
        <f t="shared" si="24"/>
        <v>0</v>
      </c>
      <c r="L109" s="38">
        <f t="shared" si="24"/>
        <v>0</v>
      </c>
      <c r="M109" s="38">
        <f t="shared" si="24"/>
        <v>0</v>
      </c>
      <c r="N109" s="38">
        <f t="shared" si="24"/>
        <v>0</v>
      </c>
      <c r="O109" s="38">
        <f t="shared" si="24"/>
        <v>0</v>
      </c>
      <c r="P109" s="38">
        <f t="shared" si="24"/>
        <v>0</v>
      </c>
      <c r="Q109" s="38">
        <f t="shared" si="24"/>
        <v>0</v>
      </c>
      <c r="R109" s="38">
        <f t="shared" si="24"/>
        <v>0</v>
      </c>
      <c r="S109" s="38">
        <f t="shared" si="24"/>
        <v>0</v>
      </c>
      <c r="T109" s="38">
        <f t="shared" si="24"/>
        <v>0</v>
      </c>
      <c r="U109" s="38">
        <f t="shared" si="24"/>
        <v>0</v>
      </c>
      <c r="V109" s="38">
        <f t="shared" si="24"/>
        <v>785945.53</v>
      </c>
      <c r="W109" s="39"/>
      <c r="X109" s="38"/>
      <c r="Y109" s="38"/>
      <c r="Z109" s="38"/>
      <c r="AA109" s="38"/>
      <c r="AB109" s="38"/>
      <c r="AC109" s="38"/>
      <c r="AD109" s="40"/>
      <c r="AE109" s="37"/>
      <c r="AF109" s="37"/>
      <c r="AG109" s="37"/>
    </row>
    <row r="110" spans="1:33" x14ac:dyDescent="0.25">
      <c r="A110" s="267" t="s">
        <v>125</v>
      </c>
      <c r="B110" s="268"/>
      <c r="C110" s="36">
        <f>C109</f>
        <v>785945.53</v>
      </c>
      <c r="D110" s="36">
        <f t="shared" ref="D110:V110" si="25">D109</f>
        <v>0</v>
      </c>
      <c r="E110" s="36">
        <f t="shared" si="25"/>
        <v>0</v>
      </c>
      <c r="F110" s="36">
        <f t="shared" si="25"/>
        <v>0</v>
      </c>
      <c r="G110" s="36">
        <f t="shared" si="25"/>
        <v>0</v>
      </c>
      <c r="H110" s="36">
        <f t="shared" si="25"/>
        <v>0</v>
      </c>
      <c r="I110" s="36">
        <f t="shared" si="25"/>
        <v>0</v>
      </c>
      <c r="J110" s="36">
        <f t="shared" si="25"/>
        <v>0</v>
      </c>
      <c r="K110" s="36">
        <f t="shared" si="25"/>
        <v>0</v>
      </c>
      <c r="L110" s="36">
        <f t="shared" si="25"/>
        <v>0</v>
      </c>
      <c r="M110" s="36">
        <f t="shared" si="25"/>
        <v>0</v>
      </c>
      <c r="N110" s="36">
        <f t="shared" si="25"/>
        <v>0</v>
      </c>
      <c r="O110" s="36">
        <f t="shared" si="25"/>
        <v>0</v>
      </c>
      <c r="P110" s="36">
        <f t="shared" si="25"/>
        <v>0</v>
      </c>
      <c r="Q110" s="36">
        <f t="shared" si="25"/>
        <v>0</v>
      </c>
      <c r="R110" s="36">
        <f t="shared" si="25"/>
        <v>0</v>
      </c>
      <c r="S110" s="36">
        <f t="shared" si="25"/>
        <v>0</v>
      </c>
      <c r="T110" s="36">
        <f t="shared" si="25"/>
        <v>0</v>
      </c>
      <c r="U110" s="36">
        <f t="shared" si="25"/>
        <v>0</v>
      </c>
      <c r="V110" s="36">
        <f t="shared" si="25"/>
        <v>785945.53</v>
      </c>
      <c r="W110" s="11"/>
      <c r="X110" s="11"/>
      <c r="Y110" s="11"/>
      <c r="Z110" s="11"/>
      <c r="AA110" s="11"/>
      <c r="AB110" s="11"/>
      <c r="AC110" s="11"/>
      <c r="AD110" s="55"/>
      <c r="AE110" s="56"/>
      <c r="AF110" s="56"/>
      <c r="AG110" s="56"/>
    </row>
    <row r="111" spans="1:33" x14ac:dyDescent="0.25">
      <c r="A111" s="262" t="s">
        <v>126</v>
      </c>
      <c r="B111" s="263"/>
      <c r="C111" s="263"/>
      <c r="D111" s="263"/>
      <c r="E111" s="263"/>
      <c r="F111" s="263"/>
      <c r="G111" s="263"/>
      <c r="H111" s="263"/>
      <c r="I111" s="263"/>
      <c r="J111" s="263"/>
      <c r="K111" s="263"/>
      <c r="L111" s="263"/>
      <c r="M111" s="263"/>
      <c r="N111" s="263"/>
      <c r="O111" s="263"/>
      <c r="P111" s="263"/>
      <c r="Q111" s="263"/>
      <c r="R111" s="263"/>
      <c r="S111" s="263"/>
      <c r="T111" s="263"/>
      <c r="U111" s="263"/>
      <c r="V111" s="264"/>
      <c r="W111" s="70"/>
      <c r="X111" s="71"/>
      <c r="Y111" s="35"/>
      <c r="Z111" s="72"/>
      <c r="AA111" s="73"/>
      <c r="AB111" s="37"/>
      <c r="AC111" s="73"/>
      <c r="AD111" s="73"/>
    </row>
    <row r="112" spans="1:33" x14ac:dyDescent="0.25">
      <c r="A112" s="74" t="s">
        <v>127</v>
      </c>
      <c r="B112" s="75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9"/>
      <c r="X112" s="38"/>
      <c r="Y112" s="38"/>
      <c r="Z112" s="38"/>
      <c r="AA112" s="38"/>
      <c r="AB112" s="38"/>
      <c r="AC112" s="73"/>
      <c r="AD112" s="73"/>
    </row>
    <row r="113" spans="1:35" x14ac:dyDescent="0.25">
      <c r="A113" s="28">
        <f>A108+1</f>
        <v>86</v>
      </c>
      <c r="B113" s="47" t="s">
        <v>128</v>
      </c>
      <c r="C113" s="38">
        <f>D113+K113+L113+N113+P113+R113+T113+U113+V113</f>
        <v>230170.52</v>
      </c>
      <c r="D113" s="38">
        <f t="shared" ref="D113" si="26">E113+F113+G113+H113+I113</f>
        <v>0</v>
      </c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>
        <f>SUM(X113:AF113)</f>
        <v>230170.52</v>
      </c>
      <c r="W113" s="39"/>
      <c r="X113" s="38"/>
      <c r="Z113" s="38"/>
      <c r="AA113" s="38"/>
      <c r="AB113" s="38"/>
      <c r="AC113" s="73"/>
      <c r="AD113" s="73"/>
      <c r="AE113" s="38">
        <v>230170.52</v>
      </c>
    </row>
    <row r="114" spans="1:35" x14ac:dyDescent="0.25">
      <c r="A114" s="76" t="s">
        <v>34</v>
      </c>
      <c r="B114" s="77"/>
      <c r="C114" s="38">
        <f>SUM(C113:C113)</f>
        <v>230170.52</v>
      </c>
      <c r="D114" s="38">
        <f t="shared" ref="D114:V114" si="27">SUM(D113:D113)</f>
        <v>0</v>
      </c>
      <c r="E114" s="38">
        <f t="shared" si="27"/>
        <v>0</v>
      </c>
      <c r="F114" s="38">
        <f t="shared" si="27"/>
        <v>0</v>
      </c>
      <c r="G114" s="38">
        <f t="shared" si="27"/>
        <v>0</v>
      </c>
      <c r="H114" s="38">
        <f t="shared" si="27"/>
        <v>0</v>
      </c>
      <c r="I114" s="38">
        <f t="shared" si="27"/>
        <v>0</v>
      </c>
      <c r="J114" s="38">
        <f t="shared" si="27"/>
        <v>0</v>
      </c>
      <c r="K114" s="38">
        <f t="shared" si="27"/>
        <v>0</v>
      </c>
      <c r="L114" s="38">
        <f t="shared" si="27"/>
        <v>0</v>
      </c>
      <c r="M114" s="38">
        <f t="shared" si="27"/>
        <v>0</v>
      </c>
      <c r="N114" s="38">
        <f t="shared" si="27"/>
        <v>0</v>
      </c>
      <c r="O114" s="38">
        <f t="shared" si="27"/>
        <v>0</v>
      </c>
      <c r="P114" s="38">
        <f t="shared" si="27"/>
        <v>0</v>
      </c>
      <c r="Q114" s="38">
        <f t="shared" si="27"/>
        <v>0</v>
      </c>
      <c r="R114" s="38">
        <f t="shared" si="27"/>
        <v>0</v>
      </c>
      <c r="S114" s="38">
        <f t="shared" si="27"/>
        <v>0</v>
      </c>
      <c r="T114" s="38">
        <f t="shared" si="27"/>
        <v>0</v>
      </c>
      <c r="U114" s="38">
        <f t="shared" si="27"/>
        <v>0</v>
      </c>
      <c r="V114" s="38">
        <f t="shared" si="27"/>
        <v>230170.52</v>
      </c>
      <c r="W114" s="39"/>
      <c r="X114" s="38"/>
      <c r="Y114" s="38"/>
      <c r="Z114" s="72"/>
      <c r="AA114" s="73"/>
      <c r="AB114" s="73"/>
      <c r="AC114" s="73"/>
      <c r="AD114" s="73"/>
    </row>
    <row r="115" spans="1:35" ht="36.75" customHeight="1" x14ac:dyDescent="0.25">
      <c r="A115" s="265" t="s">
        <v>129</v>
      </c>
      <c r="B115" s="266"/>
      <c r="C115" s="36">
        <f>C114</f>
        <v>230170.52</v>
      </c>
      <c r="D115" s="36">
        <f t="shared" ref="D115:V115" si="28">D114</f>
        <v>0</v>
      </c>
      <c r="E115" s="36">
        <f t="shared" si="28"/>
        <v>0</v>
      </c>
      <c r="F115" s="36">
        <f t="shared" si="28"/>
        <v>0</v>
      </c>
      <c r="G115" s="36">
        <f t="shared" si="28"/>
        <v>0</v>
      </c>
      <c r="H115" s="36">
        <f t="shared" si="28"/>
        <v>0</v>
      </c>
      <c r="I115" s="36">
        <f t="shared" si="28"/>
        <v>0</v>
      </c>
      <c r="J115" s="36">
        <f t="shared" si="28"/>
        <v>0</v>
      </c>
      <c r="K115" s="36">
        <f t="shared" si="28"/>
        <v>0</v>
      </c>
      <c r="L115" s="36">
        <f t="shared" si="28"/>
        <v>0</v>
      </c>
      <c r="M115" s="36">
        <f t="shared" si="28"/>
        <v>0</v>
      </c>
      <c r="N115" s="36">
        <f t="shared" si="28"/>
        <v>0</v>
      </c>
      <c r="O115" s="36">
        <f t="shared" si="28"/>
        <v>0</v>
      </c>
      <c r="P115" s="36">
        <f t="shared" si="28"/>
        <v>0</v>
      </c>
      <c r="Q115" s="36">
        <f t="shared" si="28"/>
        <v>0</v>
      </c>
      <c r="R115" s="36">
        <f t="shared" si="28"/>
        <v>0</v>
      </c>
      <c r="S115" s="36">
        <f t="shared" si="28"/>
        <v>0</v>
      </c>
      <c r="T115" s="36">
        <f t="shared" si="28"/>
        <v>0</v>
      </c>
      <c r="U115" s="36">
        <f t="shared" si="28"/>
        <v>0</v>
      </c>
      <c r="V115" s="36">
        <f t="shared" si="28"/>
        <v>230170.52</v>
      </c>
      <c r="W115" s="39"/>
      <c r="X115" s="38"/>
      <c r="Y115" s="38"/>
      <c r="Z115" s="72"/>
      <c r="AA115" s="73"/>
      <c r="AB115" s="73"/>
      <c r="AC115" s="73"/>
      <c r="AD115" s="73"/>
    </row>
    <row r="116" spans="1:35" x14ac:dyDescent="0.25">
      <c r="A116" s="256" t="s">
        <v>130</v>
      </c>
      <c r="B116" s="257"/>
      <c r="C116" s="257"/>
      <c r="D116" s="257"/>
      <c r="E116" s="257"/>
      <c r="F116" s="257"/>
      <c r="G116" s="257"/>
      <c r="H116" s="257"/>
      <c r="I116" s="257"/>
      <c r="J116" s="257"/>
      <c r="K116" s="257"/>
      <c r="L116" s="257"/>
      <c r="M116" s="257"/>
      <c r="N116" s="257"/>
      <c r="O116" s="257"/>
      <c r="P116" s="257"/>
      <c r="Q116" s="257"/>
      <c r="R116" s="257"/>
      <c r="S116" s="257"/>
      <c r="T116" s="257"/>
      <c r="U116" s="257"/>
      <c r="V116" s="258"/>
      <c r="W116" s="11"/>
      <c r="X116" s="11"/>
      <c r="Y116" s="11"/>
      <c r="Z116" s="11"/>
      <c r="AA116" s="11"/>
      <c r="AB116" s="11"/>
      <c r="AC116" s="11"/>
      <c r="AD116" s="11"/>
      <c r="AE116" s="10"/>
      <c r="AF116" s="7"/>
      <c r="AG116" s="7"/>
      <c r="AH116" s="7"/>
      <c r="AI116" s="7"/>
    </row>
    <row r="117" spans="1:35" x14ac:dyDescent="0.25">
      <c r="A117" s="74" t="s">
        <v>131</v>
      </c>
      <c r="B117" s="75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11"/>
      <c r="X117" s="11"/>
      <c r="Y117" s="11"/>
      <c r="Z117" s="11"/>
      <c r="AA117" s="11"/>
      <c r="AB117" s="11"/>
      <c r="AC117" s="11"/>
      <c r="AD117" s="11"/>
      <c r="AE117" s="10"/>
      <c r="AF117" s="7"/>
      <c r="AG117" s="7"/>
      <c r="AH117" s="7"/>
      <c r="AI117" s="7"/>
    </row>
    <row r="118" spans="1:35" x14ac:dyDescent="0.25">
      <c r="A118" s="28">
        <f>A113+1</f>
        <v>87</v>
      </c>
      <c r="B118" s="47" t="s">
        <v>132</v>
      </c>
      <c r="C118" s="38">
        <f>D118+K118+L118+N118+P118+R118+T118+U118+V118</f>
        <v>303603.31</v>
      </c>
      <c r="D118" s="38">
        <f t="shared" ref="D118:D120" si="29">E118+F118+G118+H118</f>
        <v>0</v>
      </c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>
        <f t="shared" ref="V118" si="30">SUM(X118:AJ118)</f>
        <v>303603.31</v>
      </c>
      <c r="W118" s="11"/>
      <c r="X118" s="11"/>
      <c r="Y118" s="11">
        <v>152058.59</v>
      </c>
      <c r="Z118" s="11">
        <v>151544.72</v>
      </c>
      <c r="AA118" s="11"/>
      <c r="AB118" s="11"/>
      <c r="AC118" s="11"/>
      <c r="AD118" s="11"/>
      <c r="AE118" s="10"/>
      <c r="AF118" s="7"/>
      <c r="AG118" s="7"/>
      <c r="AH118" s="7"/>
      <c r="AI118" s="7"/>
    </row>
    <row r="119" spans="1:35" x14ac:dyDescent="0.25">
      <c r="A119" s="28">
        <f t="shared" ref="A119:A120" si="31">A118+1</f>
        <v>88</v>
      </c>
      <c r="B119" s="47" t="s">
        <v>133</v>
      </c>
      <c r="C119" s="38">
        <f t="shared" ref="C119:C120" si="32">D119+K119+L119+N119+P119+R119+T119+U119+V119</f>
        <v>183274.37</v>
      </c>
      <c r="D119" s="38">
        <f t="shared" si="29"/>
        <v>0</v>
      </c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>
        <f t="shared" ref="V119" si="33">SUM(X119:AJ119)</f>
        <v>183274.37</v>
      </c>
      <c r="W119" s="11"/>
      <c r="X119" s="11"/>
      <c r="Y119" s="11">
        <v>101494.98</v>
      </c>
      <c r="Z119" s="11"/>
      <c r="AA119" s="11"/>
      <c r="AB119" s="11">
        <v>81779.39</v>
      </c>
      <c r="AC119" s="11"/>
      <c r="AD119" s="11"/>
      <c r="AE119" s="10"/>
      <c r="AF119" s="7"/>
      <c r="AG119" s="7"/>
      <c r="AH119" s="7"/>
      <c r="AI119" s="7"/>
    </row>
    <row r="120" spans="1:35" x14ac:dyDescent="0.25">
      <c r="A120" s="28">
        <f t="shared" si="31"/>
        <v>89</v>
      </c>
      <c r="B120" s="47" t="s">
        <v>135</v>
      </c>
      <c r="C120" s="38">
        <f t="shared" si="32"/>
        <v>155054.15</v>
      </c>
      <c r="D120" s="38">
        <f t="shared" si="29"/>
        <v>0</v>
      </c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>
        <f t="shared" ref="V120" si="34">SUM(X120:AJ120)</f>
        <v>155054.15</v>
      </c>
      <c r="W120" s="11"/>
      <c r="X120" s="11"/>
      <c r="Y120" s="11"/>
      <c r="Z120" s="11"/>
      <c r="AA120" s="11"/>
      <c r="AB120" s="11"/>
      <c r="AC120" s="11"/>
      <c r="AE120" s="11">
        <v>155054.15</v>
      </c>
      <c r="AF120" s="7"/>
      <c r="AG120" s="7"/>
      <c r="AH120" s="7"/>
      <c r="AI120" s="7"/>
    </row>
    <row r="121" spans="1:35" x14ac:dyDescent="0.25">
      <c r="A121" s="76" t="s">
        <v>34</v>
      </c>
      <c r="B121" s="78"/>
      <c r="C121" s="38">
        <f>SUM(C118:C120)</f>
        <v>641931.82999999996</v>
      </c>
      <c r="D121" s="38">
        <f t="shared" ref="D121:V121" si="35">SUM(D118:D120)</f>
        <v>0</v>
      </c>
      <c r="E121" s="38">
        <f t="shared" si="35"/>
        <v>0</v>
      </c>
      <c r="F121" s="38">
        <f t="shared" si="35"/>
        <v>0</v>
      </c>
      <c r="G121" s="38">
        <f t="shared" si="35"/>
        <v>0</v>
      </c>
      <c r="H121" s="38">
        <f t="shared" si="35"/>
        <v>0</v>
      </c>
      <c r="I121" s="38">
        <f t="shared" si="35"/>
        <v>0</v>
      </c>
      <c r="J121" s="38">
        <f t="shared" si="35"/>
        <v>0</v>
      </c>
      <c r="K121" s="38">
        <f t="shared" si="35"/>
        <v>0</v>
      </c>
      <c r="L121" s="38">
        <f t="shared" si="35"/>
        <v>0</v>
      </c>
      <c r="M121" s="38">
        <f t="shared" si="35"/>
        <v>0</v>
      </c>
      <c r="N121" s="38">
        <f t="shared" si="35"/>
        <v>0</v>
      </c>
      <c r="O121" s="38">
        <f t="shared" si="35"/>
        <v>0</v>
      </c>
      <c r="P121" s="38">
        <f t="shared" si="35"/>
        <v>0</v>
      </c>
      <c r="Q121" s="38">
        <f t="shared" si="35"/>
        <v>0</v>
      </c>
      <c r="R121" s="38">
        <f t="shared" si="35"/>
        <v>0</v>
      </c>
      <c r="S121" s="38">
        <f t="shared" si="35"/>
        <v>0</v>
      </c>
      <c r="T121" s="38">
        <f t="shared" si="35"/>
        <v>0</v>
      </c>
      <c r="U121" s="38">
        <f t="shared" si="35"/>
        <v>0</v>
      </c>
      <c r="V121" s="38">
        <f t="shared" si="35"/>
        <v>641931.82999999996</v>
      </c>
      <c r="W121" s="11"/>
      <c r="X121" s="11"/>
      <c r="Y121" s="11"/>
      <c r="Z121" s="11"/>
      <c r="AA121" s="11"/>
      <c r="AB121" s="11"/>
      <c r="AC121" s="11"/>
      <c r="AD121" s="11"/>
      <c r="AE121" s="10"/>
      <c r="AF121" s="7"/>
      <c r="AG121" s="7"/>
      <c r="AH121" s="7"/>
      <c r="AI121" s="7"/>
    </row>
    <row r="122" spans="1:35" x14ac:dyDescent="0.25">
      <c r="A122" s="74" t="s">
        <v>212</v>
      </c>
      <c r="B122" s="75"/>
      <c r="C122" s="36">
        <f>C121</f>
        <v>641931.82999999996</v>
      </c>
      <c r="D122" s="36">
        <f t="shared" ref="D122:V122" si="36">D121</f>
        <v>0</v>
      </c>
      <c r="E122" s="36">
        <f t="shared" si="36"/>
        <v>0</v>
      </c>
      <c r="F122" s="36">
        <f t="shared" si="36"/>
        <v>0</v>
      </c>
      <c r="G122" s="36">
        <f t="shared" si="36"/>
        <v>0</v>
      </c>
      <c r="H122" s="36">
        <f t="shared" si="36"/>
        <v>0</v>
      </c>
      <c r="I122" s="36">
        <f t="shared" si="36"/>
        <v>0</v>
      </c>
      <c r="J122" s="36">
        <f t="shared" si="36"/>
        <v>0</v>
      </c>
      <c r="K122" s="36">
        <f t="shared" si="36"/>
        <v>0</v>
      </c>
      <c r="L122" s="36">
        <f t="shared" si="36"/>
        <v>0</v>
      </c>
      <c r="M122" s="36">
        <f t="shared" si="36"/>
        <v>0</v>
      </c>
      <c r="N122" s="36">
        <f t="shared" si="36"/>
        <v>0</v>
      </c>
      <c r="O122" s="36">
        <f t="shared" si="36"/>
        <v>0</v>
      </c>
      <c r="P122" s="36">
        <f t="shared" si="36"/>
        <v>0</v>
      </c>
      <c r="Q122" s="36">
        <f t="shared" si="36"/>
        <v>0</v>
      </c>
      <c r="R122" s="36">
        <f t="shared" si="36"/>
        <v>0</v>
      </c>
      <c r="S122" s="36">
        <f t="shared" si="36"/>
        <v>0</v>
      </c>
      <c r="T122" s="36">
        <f t="shared" si="36"/>
        <v>0</v>
      </c>
      <c r="U122" s="36">
        <f t="shared" si="36"/>
        <v>0</v>
      </c>
      <c r="V122" s="36">
        <f t="shared" si="36"/>
        <v>641931.82999999996</v>
      </c>
      <c r="W122" s="11"/>
      <c r="X122" s="11"/>
      <c r="Y122" s="11"/>
      <c r="Z122" s="11"/>
      <c r="AA122" s="11"/>
      <c r="AB122" s="11"/>
      <c r="AC122" s="11"/>
      <c r="AD122" s="11"/>
      <c r="AE122" s="10"/>
      <c r="AF122" s="7"/>
      <c r="AG122" s="7"/>
      <c r="AH122" s="7"/>
      <c r="AI122" s="7"/>
    </row>
    <row r="123" spans="1:35" x14ac:dyDescent="0.25">
      <c r="A123" s="254" t="s">
        <v>136</v>
      </c>
      <c r="B123" s="255"/>
      <c r="C123" s="36">
        <f t="shared" ref="C123:V123" si="37">C122+C115+C110+C104+C99+C18</f>
        <v>149533612.56</v>
      </c>
      <c r="D123" s="36">
        <f t="shared" si="37"/>
        <v>0</v>
      </c>
      <c r="E123" s="36">
        <f t="shared" si="37"/>
        <v>0</v>
      </c>
      <c r="F123" s="36">
        <f t="shared" si="37"/>
        <v>0</v>
      </c>
      <c r="G123" s="36">
        <f t="shared" si="37"/>
        <v>0</v>
      </c>
      <c r="H123" s="36">
        <f t="shared" si="37"/>
        <v>0</v>
      </c>
      <c r="I123" s="36">
        <f t="shared" si="37"/>
        <v>0</v>
      </c>
      <c r="J123" s="36">
        <f t="shared" si="37"/>
        <v>0</v>
      </c>
      <c r="K123" s="36">
        <f t="shared" si="37"/>
        <v>0</v>
      </c>
      <c r="L123" s="36">
        <f t="shared" si="37"/>
        <v>0</v>
      </c>
      <c r="M123" s="36">
        <f t="shared" si="37"/>
        <v>290</v>
      </c>
      <c r="N123" s="36">
        <f t="shared" si="37"/>
        <v>2347260</v>
      </c>
      <c r="O123" s="36">
        <f t="shared" si="37"/>
        <v>407</v>
      </c>
      <c r="P123" s="36">
        <f t="shared" si="37"/>
        <v>10758231</v>
      </c>
      <c r="Q123" s="36">
        <f t="shared" si="37"/>
        <v>0</v>
      </c>
      <c r="R123" s="36">
        <f t="shared" si="37"/>
        <v>0</v>
      </c>
      <c r="S123" s="36">
        <f t="shared" si="37"/>
        <v>325.7</v>
      </c>
      <c r="T123" s="36">
        <f t="shared" si="37"/>
        <v>3872573</v>
      </c>
      <c r="U123" s="36">
        <f t="shared" si="37"/>
        <v>0</v>
      </c>
      <c r="V123" s="36">
        <f t="shared" si="37"/>
        <v>132555548.55999999</v>
      </c>
    </row>
    <row r="124" spans="1:35" s="80" customFormat="1" x14ac:dyDescent="0.25">
      <c r="A124" s="273" t="s">
        <v>182</v>
      </c>
      <c r="B124" s="273"/>
      <c r="C124" s="79">
        <f>(C123-V123)*0.0214</f>
        <v>363330.56960000028</v>
      </c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</row>
    <row r="125" spans="1:35" s="80" customFormat="1" ht="31.9" customHeight="1" x14ac:dyDescent="0.25">
      <c r="A125" s="251" t="s">
        <v>183</v>
      </c>
      <c r="B125" s="251"/>
      <c r="C125" s="79">
        <f>C123+C124</f>
        <v>149896943.12959999</v>
      </c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</row>
  </sheetData>
  <autoFilter ref="A8:V9"/>
  <mergeCells count="43">
    <mergeCell ref="A1:V1"/>
    <mergeCell ref="A19:V19"/>
    <mergeCell ref="J5:J7"/>
    <mergeCell ref="AE4:AE8"/>
    <mergeCell ref="E5:E7"/>
    <mergeCell ref="F5:F7"/>
    <mergeCell ref="G5:G7"/>
    <mergeCell ref="H5:H7"/>
    <mergeCell ref="I5:I7"/>
    <mergeCell ref="A11:B11"/>
    <mergeCell ref="AD2:AF2"/>
    <mergeCell ref="D4:I4"/>
    <mergeCell ref="J4:L4"/>
    <mergeCell ref="M4:N7"/>
    <mergeCell ref="O4:P7"/>
    <mergeCell ref="Q4:R7"/>
    <mergeCell ref="AG4:AG8"/>
    <mergeCell ref="AH4:AH9"/>
    <mergeCell ref="A10:V10"/>
    <mergeCell ref="A123:B123"/>
    <mergeCell ref="A124:B124"/>
    <mergeCell ref="AF4:AF8"/>
    <mergeCell ref="D5:D7"/>
    <mergeCell ref="A17:B17"/>
    <mergeCell ref="A18:B18"/>
    <mergeCell ref="A20:B20"/>
    <mergeCell ref="S4:T7"/>
    <mergeCell ref="U4:U7"/>
    <mergeCell ref="V4:V7"/>
    <mergeCell ref="K5:K7"/>
    <mergeCell ref="L5:L7"/>
    <mergeCell ref="A125:B125"/>
    <mergeCell ref="A98:B98"/>
    <mergeCell ref="A99:B99"/>
    <mergeCell ref="A116:V116"/>
    <mergeCell ref="A100:V100"/>
    <mergeCell ref="A105:V105"/>
    <mergeCell ref="A111:V111"/>
    <mergeCell ref="A115:B115"/>
    <mergeCell ref="A110:B110"/>
    <mergeCell ref="A109:B109"/>
    <mergeCell ref="A103:B103"/>
    <mergeCell ref="A104:B104"/>
  </mergeCells>
  <pageMargins left="0.23622047244094491" right="0.23622047244094491" top="0.55118110236220474" bottom="0.39370078740157483" header="0.31496062992125984" footer="0.28000000000000003"/>
  <pageSetup paperSize="9" scale="36" orientation="landscape" r:id="rId1"/>
  <headerFooter>
    <oddFooter>&amp;CСтраница &amp;P&amp;RРаздел III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8"/>
  <sheetViews>
    <sheetView tabSelected="1" view="pageBreakPreview" zoomScale="70" zoomScaleNormal="70" zoomScaleSheetLayoutView="70" workbookViewId="0">
      <pane xSplit="2" ySplit="9" topLeftCell="C10" activePane="bottomRight" state="frozen"/>
      <selection activeCell="P738" sqref="P738"/>
      <selection pane="topRight" activeCell="P738" sqref="P738"/>
      <selection pane="bottomLeft" activeCell="P738" sqref="P738"/>
      <selection pane="bottomRight" activeCell="B33" sqref="B33:B35"/>
    </sheetView>
  </sheetViews>
  <sheetFormatPr defaultColWidth="9.140625" defaultRowHeight="15.75" x14ac:dyDescent="0.25"/>
  <cols>
    <col min="1" max="1" width="9" style="172" customWidth="1"/>
    <col min="2" max="2" width="48.7109375" style="180" customWidth="1"/>
    <col min="3" max="3" width="20" style="11" customWidth="1"/>
    <col min="4" max="4" width="16.42578125" style="11" customWidth="1"/>
    <col min="5" max="5" width="15.85546875" style="11" customWidth="1"/>
    <col min="6" max="6" width="16.5703125" style="11" customWidth="1"/>
    <col min="7" max="7" width="15.7109375" style="11" customWidth="1"/>
    <col min="8" max="8" width="15.42578125" style="11" customWidth="1"/>
    <col min="9" max="9" width="15.85546875" style="11" customWidth="1"/>
    <col min="10" max="10" width="9.5703125" style="11" bestFit="1" customWidth="1"/>
    <col min="11" max="11" width="10.7109375" style="11" customWidth="1"/>
    <col min="12" max="12" width="9.5703125" style="11" bestFit="1" customWidth="1"/>
    <col min="13" max="13" width="11.42578125" style="11" bestFit="1" customWidth="1"/>
    <col min="14" max="14" width="18.85546875" style="11" bestFit="1" customWidth="1"/>
    <col min="15" max="15" width="11.140625" style="11" bestFit="1" customWidth="1"/>
    <col min="16" max="16" width="14.28515625" style="11" customWidth="1"/>
    <col min="17" max="17" width="13" style="11" customWidth="1"/>
    <col min="18" max="18" width="20.140625" style="11" customWidth="1"/>
    <col min="19" max="19" width="12.42578125" style="11" customWidth="1"/>
    <col min="20" max="20" width="16.85546875" style="11" customWidth="1"/>
    <col min="21" max="21" width="9" style="11" customWidth="1"/>
    <col min="22" max="22" width="16.85546875" style="11" customWidth="1"/>
    <col min="23" max="26" width="16.85546875" style="11" hidden="1" customWidth="1"/>
    <col min="27" max="27" width="13.85546875" style="80" hidden="1" customWidth="1"/>
    <col min="28" max="28" width="15" style="80" hidden="1" customWidth="1"/>
    <col min="29" max="29" width="13.85546875" style="80" hidden="1" customWidth="1"/>
    <col min="30" max="30" width="10.5703125" style="80" hidden="1" customWidth="1"/>
    <col min="31" max="31" width="15.5703125" style="80" hidden="1" customWidth="1"/>
    <col min="32" max="32" width="12.42578125" style="80" hidden="1" customWidth="1"/>
    <col min="33" max="33" width="17" style="80" hidden="1" customWidth="1"/>
    <col min="34" max="34" width="17.140625" style="80" hidden="1" customWidth="1"/>
    <col min="35" max="35" width="20.7109375" style="80" hidden="1" customWidth="1"/>
    <col min="36" max="36" width="10.7109375" style="80" hidden="1" customWidth="1"/>
    <col min="37" max="37" width="12.140625" style="80" customWidth="1"/>
    <col min="38" max="38" width="11.7109375" style="80" customWidth="1"/>
    <col min="39" max="39" width="10.28515625" style="80" customWidth="1"/>
    <col min="40" max="41" width="9.140625" style="80" customWidth="1"/>
    <col min="42" max="16384" width="9.140625" style="80"/>
  </cols>
  <sheetData>
    <row r="1" spans="1:38" x14ac:dyDescent="0.25">
      <c r="A1" s="242" t="s">
        <v>202</v>
      </c>
      <c r="B1" s="242"/>
      <c r="C1" s="242"/>
      <c r="D1" s="242"/>
      <c r="E1" s="295"/>
      <c r="F1" s="295"/>
      <c r="G1" s="295"/>
      <c r="H1" s="295"/>
      <c r="I1" s="295"/>
      <c r="J1" s="242"/>
      <c r="K1" s="242"/>
      <c r="L1" s="242"/>
      <c r="M1" s="242"/>
      <c r="N1" s="242"/>
      <c r="O1" s="242"/>
      <c r="P1" s="295"/>
      <c r="Q1" s="242"/>
      <c r="R1" s="242"/>
      <c r="S1" s="242"/>
      <c r="T1" s="295"/>
      <c r="U1" s="242"/>
      <c r="V1" s="242"/>
      <c r="W1" s="6"/>
      <c r="X1" s="6"/>
      <c r="Y1" s="6"/>
      <c r="Z1" s="6"/>
      <c r="AA1" s="6"/>
      <c r="AB1" s="6"/>
      <c r="AC1" s="6"/>
      <c r="AD1" s="6"/>
      <c r="AE1" s="7"/>
      <c r="AF1" s="7"/>
      <c r="AG1" s="7"/>
      <c r="AH1" s="7"/>
      <c r="AI1" s="7"/>
      <c r="AJ1" s="7"/>
    </row>
    <row r="2" spans="1:38" x14ac:dyDescent="0.25">
      <c r="A2" s="86"/>
      <c r="B2" s="163"/>
      <c r="AA2" s="11"/>
      <c r="AB2" s="11"/>
      <c r="AC2" s="10"/>
      <c r="AD2" s="7"/>
      <c r="AE2" s="7"/>
      <c r="AF2" s="7"/>
      <c r="AG2" s="225" t="s">
        <v>0</v>
      </c>
      <c r="AH2" s="225"/>
      <c r="AI2" s="225"/>
      <c r="AJ2" s="7"/>
    </row>
    <row r="3" spans="1:38" ht="47.25" customHeight="1" x14ac:dyDescent="0.25">
      <c r="A3" s="292" t="s">
        <v>1</v>
      </c>
      <c r="B3" s="292" t="s">
        <v>2</v>
      </c>
      <c r="C3" s="299" t="s">
        <v>3</v>
      </c>
      <c r="D3" s="296" t="s">
        <v>4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8"/>
      <c r="W3" s="17"/>
      <c r="X3" s="17"/>
      <c r="Y3" s="17"/>
      <c r="Z3" s="17"/>
      <c r="AA3" s="17"/>
      <c r="AB3" s="18"/>
      <c r="AC3" s="10"/>
      <c r="AD3" s="7"/>
      <c r="AE3" s="7"/>
      <c r="AF3" s="7"/>
      <c r="AG3" s="7"/>
      <c r="AH3" s="7"/>
      <c r="AI3" s="7"/>
      <c r="AJ3" s="7"/>
    </row>
    <row r="4" spans="1:38" ht="54.75" customHeight="1" x14ac:dyDescent="0.25">
      <c r="A4" s="246"/>
      <c r="B4" s="246"/>
      <c r="C4" s="227"/>
      <c r="D4" s="293" t="s">
        <v>5</v>
      </c>
      <c r="E4" s="293"/>
      <c r="F4" s="293"/>
      <c r="G4" s="293"/>
      <c r="H4" s="293"/>
      <c r="I4" s="293"/>
      <c r="J4" s="293" t="s">
        <v>6</v>
      </c>
      <c r="K4" s="293"/>
      <c r="L4" s="293"/>
      <c r="M4" s="293" t="s">
        <v>7</v>
      </c>
      <c r="N4" s="293"/>
      <c r="O4" s="293" t="s">
        <v>8</v>
      </c>
      <c r="P4" s="293"/>
      <c r="Q4" s="293" t="s">
        <v>9</v>
      </c>
      <c r="R4" s="293"/>
      <c r="S4" s="293" t="s">
        <v>10</v>
      </c>
      <c r="T4" s="293"/>
      <c r="U4" s="293" t="s">
        <v>11</v>
      </c>
      <c r="V4" s="293" t="s">
        <v>12</v>
      </c>
      <c r="W4" s="174"/>
      <c r="X4" s="174"/>
      <c r="Y4" s="174"/>
      <c r="Z4" s="174"/>
      <c r="AA4" s="175"/>
      <c r="AB4" s="22"/>
      <c r="AC4" s="22"/>
      <c r="AD4" s="22"/>
      <c r="AE4" s="22"/>
      <c r="AF4" s="22"/>
      <c r="AG4" s="240" t="s">
        <v>13</v>
      </c>
      <c r="AH4" s="240" t="s">
        <v>14</v>
      </c>
      <c r="AI4" s="240" t="s">
        <v>15</v>
      </c>
      <c r="AJ4" s="7"/>
    </row>
    <row r="5" spans="1:38" ht="15.75" customHeight="1" x14ac:dyDescent="0.25">
      <c r="A5" s="246"/>
      <c r="B5" s="246"/>
      <c r="C5" s="227"/>
      <c r="D5" s="293" t="s">
        <v>16</v>
      </c>
      <c r="E5" s="293" t="s">
        <v>17</v>
      </c>
      <c r="F5" s="293" t="s">
        <v>18</v>
      </c>
      <c r="G5" s="293" t="s">
        <v>19</v>
      </c>
      <c r="H5" s="293" t="s">
        <v>20</v>
      </c>
      <c r="I5" s="293" t="s">
        <v>21</v>
      </c>
      <c r="J5" s="293"/>
      <c r="K5" s="293" t="s">
        <v>22</v>
      </c>
      <c r="L5" s="293" t="s">
        <v>23</v>
      </c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174"/>
      <c r="X5" s="174"/>
      <c r="Y5" s="174"/>
      <c r="Z5" s="174"/>
      <c r="AA5" s="175"/>
      <c r="AB5" s="22"/>
      <c r="AC5" s="22"/>
      <c r="AD5" s="22"/>
      <c r="AE5" s="22"/>
      <c r="AF5" s="22"/>
      <c r="AG5" s="240"/>
      <c r="AH5" s="240"/>
      <c r="AI5" s="240"/>
      <c r="AJ5" s="7"/>
    </row>
    <row r="6" spans="1:38" ht="15.75" customHeight="1" x14ac:dyDescent="0.25">
      <c r="A6" s="246"/>
      <c r="B6" s="246"/>
      <c r="C6" s="227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174"/>
      <c r="X6" s="174"/>
      <c r="Y6" s="174"/>
      <c r="Z6" s="174"/>
      <c r="AA6" s="175" t="s">
        <v>24</v>
      </c>
      <c r="AB6" s="22" t="s">
        <v>25</v>
      </c>
      <c r="AC6" s="22" t="s">
        <v>26</v>
      </c>
      <c r="AD6" s="22" t="s">
        <v>27</v>
      </c>
      <c r="AE6" s="22" t="s">
        <v>28</v>
      </c>
      <c r="AF6" s="22"/>
      <c r="AG6" s="240"/>
      <c r="AH6" s="240"/>
      <c r="AI6" s="240"/>
      <c r="AJ6" s="7"/>
    </row>
    <row r="7" spans="1:38" ht="84" customHeight="1" x14ac:dyDescent="0.25">
      <c r="A7" s="247"/>
      <c r="B7" s="247"/>
      <c r="C7" s="241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174"/>
      <c r="X7" s="174"/>
      <c r="Y7" s="174"/>
      <c r="Z7" s="174"/>
      <c r="AA7" s="175"/>
      <c r="AB7" s="22"/>
      <c r="AC7" s="22"/>
      <c r="AD7" s="22"/>
      <c r="AE7" s="22"/>
      <c r="AF7" s="22"/>
      <c r="AG7" s="240"/>
      <c r="AH7" s="240"/>
      <c r="AI7" s="240"/>
      <c r="AJ7" s="7"/>
    </row>
    <row r="8" spans="1:38" x14ac:dyDescent="0.25">
      <c r="A8" s="23"/>
      <c r="B8" s="165"/>
      <c r="C8" s="22" t="s">
        <v>29</v>
      </c>
      <c r="D8" s="22" t="s">
        <v>29</v>
      </c>
      <c r="E8" s="22" t="s">
        <v>29</v>
      </c>
      <c r="F8" s="22" t="s">
        <v>29</v>
      </c>
      <c r="G8" s="22" t="s">
        <v>29</v>
      </c>
      <c r="H8" s="22" t="s">
        <v>29</v>
      </c>
      <c r="I8" s="22" t="s">
        <v>29</v>
      </c>
      <c r="J8" s="22" t="s">
        <v>30</v>
      </c>
      <c r="K8" s="22" t="s">
        <v>29</v>
      </c>
      <c r="L8" s="22" t="s">
        <v>29</v>
      </c>
      <c r="M8" s="22" t="s">
        <v>31</v>
      </c>
      <c r="N8" s="22" t="s">
        <v>29</v>
      </c>
      <c r="O8" s="22" t="s">
        <v>31</v>
      </c>
      <c r="P8" s="22" t="s">
        <v>29</v>
      </c>
      <c r="Q8" s="22" t="s">
        <v>31</v>
      </c>
      <c r="R8" s="22" t="s">
        <v>29</v>
      </c>
      <c r="S8" s="22" t="s">
        <v>32</v>
      </c>
      <c r="T8" s="22" t="s">
        <v>29</v>
      </c>
      <c r="U8" s="22" t="s">
        <v>29</v>
      </c>
      <c r="V8" s="22"/>
      <c r="W8" s="174"/>
      <c r="X8" s="174"/>
      <c r="Y8" s="174"/>
      <c r="Z8" s="174"/>
      <c r="AA8" s="175"/>
      <c r="AB8" s="22"/>
      <c r="AC8" s="22"/>
      <c r="AD8" s="22"/>
      <c r="AE8" s="22"/>
      <c r="AF8" s="22"/>
      <c r="AG8" s="240"/>
      <c r="AH8" s="240"/>
      <c r="AI8" s="240"/>
      <c r="AJ8" s="86"/>
    </row>
    <row r="9" spans="1:38" x14ac:dyDescent="0.25">
      <c r="A9" s="28">
        <v>1</v>
      </c>
      <c r="B9" s="30">
        <v>2</v>
      </c>
      <c r="C9" s="28">
        <v>3</v>
      </c>
      <c r="D9" s="30">
        <v>4</v>
      </c>
      <c r="E9" s="28">
        <v>5</v>
      </c>
      <c r="F9" s="30">
        <v>6</v>
      </c>
      <c r="G9" s="28">
        <v>7</v>
      </c>
      <c r="H9" s="30">
        <v>8</v>
      </c>
      <c r="I9" s="28">
        <v>9</v>
      </c>
      <c r="J9" s="30">
        <v>10</v>
      </c>
      <c r="K9" s="28">
        <v>11</v>
      </c>
      <c r="L9" s="30">
        <v>12</v>
      </c>
      <c r="M9" s="28">
        <v>13</v>
      </c>
      <c r="N9" s="30">
        <v>14</v>
      </c>
      <c r="O9" s="28">
        <v>15</v>
      </c>
      <c r="P9" s="30">
        <v>16</v>
      </c>
      <c r="Q9" s="28">
        <v>17</v>
      </c>
      <c r="R9" s="30">
        <v>18</v>
      </c>
      <c r="S9" s="30">
        <v>19</v>
      </c>
      <c r="T9" s="30">
        <v>20</v>
      </c>
      <c r="U9" s="30">
        <v>21</v>
      </c>
      <c r="V9" s="30">
        <v>22</v>
      </c>
      <c r="W9" s="33"/>
      <c r="X9" s="33"/>
      <c r="Y9" s="33"/>
      <c r="Z9" s="33"/>
      <c r="AA9" s="32"/>
      <c r="AB9" s="31"/>
      <c r="AC9" s="31"/>
      <c r="AD9" s="33"/>
      <c r="AE9" s="9"/>
      <c r="AF9" s="9"/>
      <c r="AG9" s="9"/>
      <c r="AH9" s="9"/>
      <c r="AI9" s="9"/>
      <c r="AJ9" s="9"/>
    </row>
    <row r="10" spans="1:38" ht="15" customHeight="1" x14ac:dyDescent="0.25">
      <c r="A10" s="294" t="s">
        <v>153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17"/>
      <c r="X10" s="176"/>
      <c r="Y10" s="176"/>
      <c r="Z10" s="176"/>
      <c r="AA10" s="34" t="s">
        <v>33</v>
      </c>
      <c r="AB10" s="35"/>
      <c r="AC10" s="35"/>
      <c r="AD10" s="35"/>
      <c r="AE10" s="35"/>
      <c r="AF10" s="35"/>
      <c r="AG10" s="36"/>
      <c r="AH10" s="36"/>
      <c r="AI10" s="36"/>
      <c r="AJ10" s="37"/>
      <c r="AK10" s="7"/>
      <c r="AL10" s="7"/>
    </row>
    <row r="11" spans="1:38" x14ac:dyDescent="0.25">
      <c r="A11" s="193" t="s">
        <v>35</v>
      </c>
      <c r="B11" s="186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17"/>
      <c r="X11" s="177"/>
      <c r="Y11" s="177"/>
      <c r="Z11" s="177"/>
      <c r="AA11" s="39"/>
      <c r="AB11" s="38"/>
      <c r="AC11" s="38"/>
      <c r="AD11" s="38"/>
      <c r="AE11" s="38"/>
      <c r="AF11" s="38"/>
      <c r="AG11" s="38"/>
      <c r="AH11" s="40"/>
      <c r="AI11" s="37"/>
      <c r="AJ11" s="37"/>
      <c r="AK11" s="7"/>
      <c r="AL11" s="7"/>
    </row>
    <row r="12" spans="1:38" ht="39.75" customHeight="1" x14ac:dyDescent="0.25">
      <c r="A12" s="169">
        <v>1</v>
      </c>
      <c r="B12" s="141" t="s">
        <v>36</v>
      </c>
      <c r="C12" s="38">
        <f>D12+K12+L12+N12+P12+R12+T12+U12+V12</f>
        <v>5388904.7000000002</v>
      </c>
      <c r="D12" s="38">
        <f>E12+F12+G12+H12+I12</f>
        <v>0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>
        <v>453.23</v>
      </c>
      <c r="T12" s="38">
        <f>S12*11890</f>
        <v>5388904.7000000002</v>
      </c>
      <c r="U12" s="38"/>
      <c r="V12" s="38"/>
      <c r="W12" s="17"/>
      <c r="X12" s="177"/>
      <c r="Y12" s="177"/>
      <c r="Z12" s="177"/>
      <c r="AA12" s="39"/>
      <c r="AB12" s="38"/>
      <c r="AC12" s="38"/>
      <c r="AD12" s="38"/>
      <c r="AE12" s="38"/>
      <c r="AF12" s="38"/>
      <c r="AG12" s="38"/>
      <c r="AH12" s="40"/>
      <c r="AI12" s="37"/>
      <c r="AJ12" s="37"/>
      <c r="AK12" s="7"/>
      <c r="AL12" s="7"/>
    </row>
    <row r="13" spans="1:38" s="8" customFormat="1" x14ac:dyDescent="0.25">
      <c r="A13" s="28">
        <f>A12+1</f>
        <v>2</v>
      </c>
      <c r="B13" s="47" t="s">
        <v>40</v>
      </c>
      <c r="C13" s="38">
        <f>D13+K13+L13+N13+P13+R13+T13+U13+V13</f>
        <v>3698020</v>
      </c>
      <c r="D13" s="38">
        <f>E13+F13+G13+H13+I13</f>
        <v>3698020</v>
      </c>
      <c r="E13" s="38">
        <v>541225.19999999995</v>
      </c>
      <c r="F13" s="38">
        <v>1657216</v>
      </c>
      <c r="G13" s="38">
        <v>334896</v>
      </c>
      <c r="H13" s="38"/>
      <c r="I13" s="38">
        <v>1164682.8</v>
      </c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9"/>
      <c r="X13" s="38"/>
      <c r="Y13" s="38"/>
      <c r="Z13" s="38"/>
      <c r="AA13" s="38"/>
      <c r="AB13" s="38"/>
      <c r="AC13" s="38">
        <v>697915.73</v>
      </c>
      <c r="AD13" s="40"/>
      <c r="AE13" s="37"/>
      <c r="AF13" s="37"/>
      <c r="AG13" s="7"/>
      <c r="AH13" s="7"/>
    </row>
    <row r="14" spans="1:38" x14ac:dyDescent="0.25">
      <c r="A14" s="288" t="s">
        <v>34</v>
      </c>
      <c r="B14" s="288"/>
      <c r="C14" s="61">
        <f>SUM(C12:C13)</f>
        <v>9086924.6999999993</v>
      </c>
      <c r="D14" s="61">
        <f>SUM(D12:D13)</f>
        <v>3698020</v>
      </c>
      <c r="E14" s="61">
        <f t="shared" ref="E14:V14" si="0">SUM(E12:E13)</f>
        <v>541225.19999999995</v>
      </c>
      <c r="F14" s="61">
        <f t="shared" si="0"/>
        <v>1657216</v>
      </c>
      <c r="G14" s="61">
        <f t="shared" si="0"/>
        <v>334896</v>
      </c>
      <c r="H14" s="61">
        <f t="shared" si="0"/>
        <v>0</v>
      </c>
      <c r="I14" s="61">
        <f t="shared" si="0"/>
        <v>1164682.8</v>
      </c>
      <c r="J14" s="61">
        <f t="shared" si="0"/>
        <v>0</v>
      </c>
      <c r="K14" s="61">
        <f t="shared" si="0"/>
        <v>0</v>
      </c>
      <c r="L14" s="61">
        <f t="shared" si="0"/>
        <v>0</v>
      </c>
      <c r="M14" s="61">
        <f t="shared" si="0"/>
        <v>0</v>
      </c>
      <c r="N14" s="61">
        <f t="shared" si="0"/>
        <v>0</v>
      </c>
      <c r="O14" s="61">
        <f t="shared" si="0"/>
        <v>0</v>
      </c>
      <c r="P14" s="61">
        <f t="shared" si="0"/>
        <v>0</v>
      </c>
      <c r="Q14" s="61">
        <f t="shared" si="0"/>
        <v>0</v>
      </c>
      <c r="R14" s="61">
        <f t="shared" si="0"/>
        <v>0</v>
      </c>
      <c r="S14" s="61">
        <f t="shared" si="0"/>
        <v>453.23</v>
      </c>
      <c r="T14" s="61">
        <f t="shared" si="0"/>
        <v>5388904.7000000002</v>
      </c>
      <c r="U14" s="61">
        <f t="shared" si="0"/>
        <v>0</v>
      </c>
      <c r="V14" s="61">
        <f t="shared" si="0"/>
        <v>0</v>
      </c>
      <c r="W14" s="17"/>
      <c r="X14" s="177"/>
      <c r="Y14" s="177"/>
      <c r="Z14" s="177"/>
      <c r="AA14" s="39"/>
      <c r="AB14" s="38"/>
      <c r="AC14" s="38"/>
      <c r="AD14" s="38"/>
      <c r="AE14" s="38"/>
      <c r="AF14" s="38"/>
      <c r="AG14" s="38"/>
      <c r="AH14" s="40"/>
      <c r="AI14" s="37"/>
      <c r="AJ14" s="37"/>
      <c r="AK14" s="7"/>
      <c r="AL14" s="7"/>
    </row>
    <row r="15" spans="1:38" x14ac:dyDescent="0.25">
      <c r="A15" s="289" t="s">
        <v>41</v>
      </c>
      <c r="B15" s="289"/>
      <c r="C15" s="79">
        <f>C14</f>
        <v>9086924.6999999993</v>
      </c>
      <c r="D15" s="79">
        <f t="shared" ref="D15:V15" si="1">D14</f>
        <v>3698020</v>
      </c>
      <c r="E15" s="79">
        <f t="shared" si="1"/>
        <v>541225.19999999995</v>
      </c>
      <c r="F15" s="79">
        <f t="shared" si="1"/>
        <v>1657216</v>
      </c>
      <c r="G15" s="79">
        <f t="shared" si="1"/>
        <v>334896</v>
      </c>
      <c r="H15" s="79">
        <f t="shared" si="1"/>
        <v>0</v>
      </c>
      <c r="I15" s="79">
        <f t="shared" si="1"/>
        <v>1164682.8</v>
      </c>
      <c r="J15" s="79">
        <f t="shared" si="1"/>
        <v>0</v>
      </c>
      <c r="K15" s="79">
        <f t="shared" si="1"/>
        <v>0</v>
      </c>
      <c r="L15" s="79">
        <f t="shared" si="1"/>
        <v>0</v>
      </c>
      <c r="M15" s="79">
        <f t="shared" si="1"/>
        <v>0</v>
      </c>
      <c r="N15" s="79">
        <f t="shared" si="1"/>
        <v>0</v>
      </c>
      <c r="O15" s="79">
        <f t="shared" si="1"/>
        <v>0</v>
      </c>
      <c r="P15" s="79">
        <f t="shared" si="1"/>
        <v>0</v>
      </c>
      <c r="Q15" s="79">
        <f t="shared" si="1"/>
        <v>0</v>
      </c>
      <c r="R15" s="79">
        <f t="shared" si="1"/>
        <v>0</v>
      </c>
      <c r="S15" s="79">
        <f t="shared" si="1"/>
        <v>453.23</v>
      </c>
      <c r="T15" s="79">
        <f t="shared" si="1"/>
        <v>5388904.7000000002</v>
      </c>
      <c r="U15" s="79">
        <f t="shared" si="1"/>
        <v>0</v>
      </c>
      <c r="V15" s="79">
        <f t="shared" si="1"/>
        <v>0</v>
      </c>
      <c r="W15" s="17"/>
      <c r="X15" s="17"/>
      <c r="Y15" s="17"/>
      <c r="Z15" s="17"/>
      <c r="AA15" s="178" t="e">
        <f>#REF!+#REF!+#REF!+#REF!+#REF!+#REF!+#REF!+AA14+#REF!+#REF!+#REF!+#REF!+#REF!</f>
        <v>#REF!</v>
      </c>
      <c r="AB15" s="178" t="e">
        <f>#REF!+#REF!+#REF!+#REF!+#REF!+#REF!+#REF!+AB14+#REF!+#REF!+#REF!+#REF!+#REF!</f>
        <v>#REF!</v>
      </c>
      <c r="AC15" s="178" t="e">
        <f>#REF!+#REF!+#REF!+#REF!+#REF!+#REF!+#REF!+AC14+#REF!+#REF!+#REF!+#REF!+#REF!</f>
        <v>#REF!</v>
      </c>
      <c r="AD15" s="178" t="e">
        <f>#REF!+#REF!+#REF!+#REF!+#REF!+#REF!+#REF!+AD14+#REF!+#REF!+#REF!+#REF!+#REF!</f>
        <v>#REF!</v>
      </c>
      <c r="AE15" s="11"/>
      <c r="AF15" s="11"/>
      <c r="AG15" s="11"/>
      <c r="AH15" s="55"/>
      <c r="AI15" s="56"/>
      <c r="AJ15" s="56"/>
      <c r="AK15" s="7"/>
      <c r="AL15" s="7"/>
    </row>
    <row r="16" spans="1:38" x14ac:dyDescent="0.25">
      <c r="A16" s="290" t="s">
        <v>136</v>
      </c>
      <c r="B16" s="290"/>
      <c r="C16" s="79">
        <f>C15</f>
        <v>9086924.6999999993</v>
      </c>
      <c r="D16" s="79">
        <f t="shared" ref="D16:V16" si="2">D15</f>
        <v>3698020</v>
      </c>
      <c r="E16" s="79">
        <f t="shared" si="2"/>
        <v>541225.19999999995</v>
      </c>
      <c r="F16" s="79">
        <f t="shared" si="2"/>
        <v>1657216</v>
      </c>
      <c r="G16" s="79">
        <f t="shared" si="2"/>
        <v>334896</v>
      </c>
      <c r="H16" s="79">
        <f t="shared" si="2"/>
        <v>0</v>
      </c>
      <c r="I16" s="79">
        <f t="shared" si="2"/>
        <v>1164682.8</v>
      </c>
      <c r="J16" s="79">
        <f t="shared" si="2"/>
        <v>0</v>
      </c>
      <c r="K16" s="79">
        <f t="shared" si="2"/>
        <v>0</v>
      </c>
      <c r="L16" s="79">
        <f t="shared" si="2"/>
        <v>0</v>
      </c>
      <c r="M16" s="79">
        <f t="shared" si="2"/>
        <v>0</v>
      </c>
      <c r="N16" s="79">
        <f t="shared" si="2"/>
        <v>0</v>
      </c>
      <c r="O16" s="79">
        <f t="shared" si="2"/>
        <v>0</v>
      </c>
      <c r="P16" s="79">
        <f t="shared" si="2"/>
        <v>0</v>
      </c>
      <c r="Q16" s="79">
        <f t="shared" si="2"/>
        <v>0</v>
      </c>
      <c r="R16" s="79">
        <f t="shared" si="2"/>
        <v>0</v>
      </c>
      <c r="S16" s="79">
        <f t="shared" si="2"/>
        <v>453.23</v>
      </c>
      <c r="T16" s="79">
        <f t="shared" si="2"/>
        <v>5388904.7000000002</v>
      </c>
      <c r="U16" s="79">
        <f t="shared" si="2"/>
        <v>0</v>
      </c>
      <c r="V16" s="79">
        <f t="shared" si="2"/>
        <v>0</v>
      </c>
      <c r="W16" s="17"/>
      <c r="X16" s="17"/>
      <c r="Y16" s="17"/>
      <c r="Z16" s="17"/>
      <c r="AA16" s="179" t="e">
        <f>#REF!+#REF!+#REF!+#REF!+#REF!+#REF!+#REF!+#REF!+#REF!+#REF!+#REF!+#REF!+#REF!+#REF!+#REF!+AA15+#REF!+#REF!</f>
        <v>#REF!</v>
      </c>
      <c r="AB16" s="179" t="e">
        <f>#REF!+#REF!+#REF!+#REF!+#REF!+#REF!+#REF!+#REF!+#REF!+#REF!+#REF!+#REF!+#REF!+#REF!+#REF!+AB15+#REF!+#REF!</f>
        <v>#REF!</v>
      </c>
      <c r="AC16" s="179" t="e">
        <f>#REF!+#REF!+#REF!+#REF!+#REF!+#REF!+#REF!+#REF!+#REF!+#REF!+#REF!+#REF!+#REF!+#REF!+#REF!+AC15+#REF!+#REF!</f>
        <v>#REF!</v>
      </c>
      <c r="AD16" s="179" t="e">
        <f>#REF!+#REF!+#REF!+#REF!+#REF!+#REF!+#REF!+#REF!+#REF!+#REF!+#REF!+#REF!+#REF!+#REF!+#REF!+AD15+#REF!+#REF!</f>
        <v>#REF!</v>
      </c>
      <c r="AE16" s="179" t="e">
        <f>#REF!+#REF!+#REF!+#REF!+#REF!+#REF!+#REF!+#REF!+#REF!+#REF!+#REF!+#REF!+#REF!+#REF!+#REF!+AE15+#REF!+#REF!</f>
        <v>#REF!</v>
      </c>
    </row>
    <row r="17" spans="1:22" x14ac:dyDescent="0.25">
      <c r="A17" s="291" t="s">
        <v>182</v>
      </c>
      <c r="B17" s="291"/>
      <c r="C17" s="79">
        <f>(C16-V16)*0.0214</f>
        <v>194460.18857999999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</row>
    <row r="18" spans="1:22" ht="34.15" customHeight="1" x14ac:dyDescent="0.25">
      <c r="A18" s="287" t="s">
        <v>183</v>
      </c>
      <c r="B18" s="287"/>
      <c r="C18" s="79">
        <f>C16+C17</f>
        <v>9281384.88858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</row>
  </sheetData>
  <autoFilter ref="A9:V15"/>
  <mergeCells count="33">
    <mergeCell ref="AG2:AI2"/>
    <mergeCell ref="D4:I4"/>
    <mergeCell ref="J4:L4"/>
    <mergeCell ref="M4:N7"/>
    <mergeCell ref="O4:P7"/>
    <mergeCell ref="Q4:R7"/>
    <mergeCell ref="S4:T7"/>
    <mergeCell ref="U4:U7"/>
    <mergeCell ref="V4:V7"/>
    <mergeCell ref="AG4:AG8"/>
    <mergeCell ref="AH4:AH8"/>
    <mergeCell ref="AI4:AI8"/>
    <mergeCell ref="D5:D7"/>
    <mergeCell ref="E5:E7"/>
    <mergeCell ref="F5:F7"/>
    <mergeCell ref="G5:G7"/>
    <mergeCell ref="A3:A7"/>
    <mergeCell ref="K5:K7"/>
    <mergeCell ref="L5:L7"/>
    <mergeCell ref="A10:V10"/>
    <mergeCell ref="A1:V1"/>
    <mergeCell ref="H5:H7"/>
    <mergeCell ref="I5:I7"/>
    <mergeCell ref="J5:J7"/>
    <mergeCell ref="D3:V3"/>
    <mergeCell ref="C3:C7"/>
    <mergeCell ref="B3:B7"/>
    <mergeCell ref="A18:B18"/>
    <mergeCell ref="A11:B11"/>
    <mergeCell ref="A14:B14"/>
    <mergeCell ref="A15:B15"/>
    <mergeCell ref="A16:B16"/>
    <mergeCell ref="A17:B17"/>
  </mergeCells>
  <conditionalFormatting sqref="A16">
    <cfRule type="duplicateValues" dxfId="1" priority="750"/>
  </conditionalFormatting>
  <conditionalFormatting sqref="B12:B13 A11">
    <cfRule type="duplicateValues" dxfId="0" priority="818"/>
  </conditionalFormatting>
  <pageMargins left="0.23622047244094491" right="0.23622047244094491" top="0.55118110236220474" bottom="0.39370078740157483" header="0.31496062992125984" footer="0.25"/>
  <pageSetup paperSize="9" scale="40" orientation="landscape" r:id="rId1"/>
  <headerFooter>
    <oddFooter>&amp;CСтраница &amp;P&amp;RРаздел  IV</oddFooter>
  </headerFooter>
  <colBreaks count="1" manualBreakCount="1">
    <brk id="2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2"/>
  <sheetViews>
    <sheetView workbookViewId="0">
      <selection activeCell="D34" sqref="D34"/>
    </sheetView>
  </sheetViews>
  <sheetFormatPr defaultColWidth="9.140625" defaultRowHeight="15" x14ac:dyDescent="0.25"/>
  <cols>
    <col min="1" max="1" width="24.28515625" style="1" customWidth="1"/>
    <col min="2" max="2" width="9.140625" style="1"/>
    <col min="3" max="3" width="17.28515625" style="1" customWidth="1"/>
    <col min="4" max="4" width="16.5703125" style="1" customWidth="1"/>
    <col min="5" max="5" width="14.5703125" style="1" customWidth="1"/>
    <col min="6" max="6" width="17.85546875" style="1" customWidth="1"/>
    <col min="7" max="7" width="19.28515625" style="1" customWidth="1"/>
    <col min="8" max="16384" width="9.140625" style="1"/>
  </cols>
  <sheetData>
    <row r="3" spans="1:7" x14ac:dyDescent="0.25">
      <c r="B3" s="1" t="s">
        <v>159</v>
      </c>
      <c r="C3" s="1" t="s">
        <v>160</v>
      </c>
      <c r="D3" s="1">
        <v>2020</v>
      </c>
      <c r="E3" s="1">
        <v>2021</v>
      </c>
      <c r="F3" s="1">
        <v>2022</v>
      </c>
      <c r="G3" s="1" t="s">
        <v>181</v>
      </c>
    </row>
    <row r="4" spans="1:7" x14ac:dyDescent="0.25">
      <c r="A4" s="1" t="s">
        <v>161</v>
      </c>
      <c r="C4" s="2" t="e">
        <f>D4+E4+F4</f>
        <v>#REF!</v>
      </c>
      <c r="D4" s="2" t="e">
        <f>'2020'!#REF!</f>
        <v>#REF!</v>
      </c>
      <c r="E4" s="2" t="e">
        <f>'2021'!#REF!</f>
        <v>#REF!</v>
      </c>
      <c r="F4" s="2" t="e">
        <f>'2022'!#REF!</f>
        <v>#REF!</v>
      </c>
      <c r="G4" s="2" t="e">
        <f>C4-'Раздел 1'!#REF!</f>
        <v>#REF!</v>
      </c>
    </row>
    <row r="5" spans="1:7" x14ac:dyDescent="0.25">
      <c r="A5" s="1" t="s">
        <v>162</v>
      </c>
      <c r="C5" s="2" t="e">
        <f t="shared" ref="C5:C21" si="0">D5+E5+F5</f>
        <v>#REF!</v>
      </c>
      <c r="D5" s="2" t="e">
        <f>'2020'!#REF!</f>
        <v>#REF!</v>
      </c>
      <c r="E5" s="2" t="e">
        <f>'2021'!#REF!</f>
        <v>#REF!</v>
      </c>
      <c r="F5" s="2" t="e">
        <f>'2022'!#REF!</f>
        <v>#REF!</v>
      </c>
      <c r="G5" s="4" t="e">
        <f>C5-'Раздел 1'!#REF!</f>
        <v>#REF!</v>
      </c>
    </row>
    <row r="6" spans="1:7" x14ac:dyDescent="0.25">
      <c r="A6" s="1" t="s">
        <v>163</v>
      </c>
      <c r="C6" s="2" t="e">
        <f t="shared" si="0"/>
        <v>#REF!</v>
      </c>
      <c r="D6" s="2" t="e">
        <f>'2020'!#REF!</f>
        <v>#REF!</v>
      </c>
      <c r="E6" s="2">
        <f>'2021'!C18</f>
        <v>21916926.700000003</v>
      </c>
      <c r="F6" s="2">
        <f>'2022'!C15</f>
        <v>9086924.6999999993</v>
      </c>
      <c r="G6" s="2" t="e">
        <f>C6-'Раздел 1'!#REF!</f>
        <v>#REF!</v>
      </c>
    </row>
    <row r="7" spans="1:7" x14ac:dyDescent="0.25">
      <c r="A7" s="1" t="s">
        <v>164</v>
      </c>
      <c r="C7" s="2" t="e">
        <f t="shared" si="0"/>
        <v>#REF!</v>
      </c>
      <c r="D7" s="2" t="e">
        <f>'2020'!#REF!</f>
        <v>#REF!</v>
      </c>
      <c r="E7" s="2" t="e">
        <f>'2021'!#REF!</f>
        <v>#REF!</v>
      </c>
      <c r="F7" s="2" t="e">
        <f>'2022'!#REF!</f>
        <v>#REF!</v>
      </c>
      <c r="G7" s="2" t="e">
        <f>C7-'Раздел 1'!#REF!</f>
        <v>#REF!</v>
      </c>
    </row>
    <row r="8" spans="1:7" x14ac:dyDescent="0.25">
      <c r="A8" s="1" t="s">
        <v>165</v>
      </c>
      <c r="C8" s="2" t="e">
        <f t="shared" si="0"/>
        <v>#REF!</v>
      </c>
      <c r="D8" s="2">
        <f>'2020'!C15</f>
        <v>15009885</v>
      </c>
      <c r="E8" s="2">
        <f>'2021'!C99</f>
        <v>125804067.97999999</v>
      </c>
      <c r="F8" s="2" t="e">
        <f>'2022'!#REF!</f>
        <v>#REF!</v>
      </c>
      <c r="G8" s="2" t="e">
        <f>C8-'Раздел 1'!J107</f>
        <v>#REF!</v>
      </c>
    </row>
    <row r="9" spans="1:7" x14ac:dyDescent="0.25">
      <c r="A9" s="1" t="s">
        <v>166</v>
      </c>
      <c r="C9" s="2" t="e">
        <f t="shared" si="0"/>
        <v>#REF!</v>
      </c>
      <c r="D9" s="2" t="e">
        <f>'2020'!#REF!</f>
        <v>#REF!</v>
      </c>
      <c r="E9" s="2">
        <f>'2021'!C104</f>
        <v>154570</v>
      </c>
      <c r="F9" s="2" t="e">
        <f>'2022'!#REF!</f>
        <v>#REF!</v>
      </c>
      <c r="G9" s="2" t="e">
        <f>C9-'Раздел 1'!J112</f>
        <v>#REF!</v>
      </c>
    </row>
    <row r="10" spans="1:7" x14ac:dyDescent="0.25">
      <c r="A10" s="1" t="s">
        <v>167</v>
      </c>
      <c r="C10" s="2" t="e">
        <f t="shared" si="0"/>
        <v>#REF!</v>
      </c>
      <c r="D10" s="2" t="e">
        <f>'2020'!#REF!</f>
        <v>#REF!</v>
      </c>
      <c r="E10" s="2" t="e">
        <f>'2021'!#REF!</f>
        <v>#REF!</v>
      </c>
      <c r="F10" s="2" t="e">
        <f>'2022'!#REF!</f>
        <v>#REF!</v>
      </c>
      <c r="G10" s="4" t="e">
        <f>C10-'Раздел 1'!#REF!</f>
        <v>#REF!</v>
      </c>
    </row>
    <row r="11" spans="1:7" x14ac:dyDescent="0.25">
      <c r="A11" s="1" t="s">
        <v>168</v>
      </c>
      <c r="C11" s="2" t="e">
        <f t="shared" si="0"/>
        <v>#REF!</v>
      </c>
      <c r="D11" s="2" t="e">
        <f>'2020'!#REF!</f>
        <v>#REF!</v>
      </c>
      <c r="E11" s="2" t="e">
        <f>'2021'!#REF!</f>
        <v>#REF!</v>
      </c>
      <c r="F11" s="2" t="e">
        <f>'2022'!#REF!</f>
        <v>#REF!</v>
      </c>
      <c r="G11" s="5" t="e">
        <f>C11-'Раздел 1'!#REF!</f>
        <v>#REF!</v>
      </c>
    </row>
    <row r="12" spans="1:7" x14ac:dyDescent="0.25">
      <c r="A12" s="1" t="s">
        <v>169</v>
      </c>
      <c r="C12" s="2" t="e">
        <f t="shared" si="0"/>
        <v>#REF!</v>
      </c>
      <c r="D12" s="2" t="e">
        <f>'2020'!#REF!</f>
        <v>#REF!</v>
      </c>
      <c r="E12" s="2">
        <f>'2021'!C110</f>
        <v>785945.53</v>
      </c>
      <c r="F12" s="2" t="e">
        <f>'2022'!#REF!</f>
        <v>#REF!</v>
      </c>
      <c r="G12" s="5" t="e">
        <f>C12-'Раздел 1'!J118</f>
        <v>#REF!</v>
      </c>
    </row>
    <row r="13" spans="1:7" x14ac:dyDescent="0.25">
      <c r="A13" s="1" t="s">
        <v>170</v>
      </c>
      <c r="C13" s="2" t="e">
        <f t="shared" si="0"/>
        <v>#REF!</v>
      </c>
      <c r="D13" s="2" t="e">
        <f>'2020'!#REF!</f>
        <v>#REF!</v>
      </c>
      <c r="E13" s="2">
        <f>'2021'!C115</f>
        <v>230170.52</v>
      </c>
      <c r="F13" s="2" t="e">
        <f>'2022'!#REF!</f>
        <v>#REF!</v>
      </c>
      <c r="G13" s="2" t="e">
        <f>C13-'Раздел 1'!J123</f>
        <v>#REF!</v>
      </c>
    </row>
    <row r="14" spans="1:7" x14ac:dyDescent="0.25">
      <c r="A14" s="1" t="s">
        <v>171</v>
      </c>
      <c r="C14" s="2" t="e">
        <f t="shared" si="0"/>
        <v>#REF!</v>
      </c>
      <c r="D14" s="2" t="e">
        <f>'2020'!#REF!</f>
        <v>#REF!</v>
      </c>
      <c r="E14" s="2" t="e">
        <f>'2021'!#REF!</f>
        <v>#REF!</v>
      </c>
      <c r="F14" s="2" t="e">
        <f>'2022'!#REF!</f>
        <v>#REF!</v>
      </c>
      <c r="G14" s="2" t="e">
        <f>C14-'Раздел 1'!#REF!</f>
        <v>#REF!</v>
      </c>
    </row>
    <row r="15" spans="1:7" x14ac:dyDescent="0.25">
      <c r="A15" s="1" t="s">
        <v>172</v>
      </c>
      <c r="C15" s="2" t="e">
        <f t="shared" si="0"/>
        <v>#REF!</v>
      </c>
      <c r="D15" s="2" t="e">
        <f>'2020'!#REF!</f>
        <v>#REF!</v>
      </c>
      <c r="E15" s="2" t="e">
        <f>'2021'!#REF!</f>
        <v>#REF!</v>
      </c>
      <c r="F15" s="2" t="e">
        <f>'2022'!#REF!</f>
        <v>#REF!</v>
      </c>
      <c r="G15" s="2" t="e">
        <f>C15-'Раздел 1'!#REF!</f>
        <v>#REF!</v>
      </c>
    </row>
    <row r="16" spans="1:7" x14ac:dyDescent="0.25">
      <c r="A16" s="1" t="s">
        <v>173</v>
      </c>
      <c r="C16" s="2" t="e">
        <f t="shared" si="0"/>
        <v>#REF!</v>
      </c>
      <c r="D16" s="2" t="e">
        <f>'2020'!#REF!</f>
        <v>#REF!</v>
      </c>
      <c r="E16" s="2" t="e">
        <f>'2021'!#REF!</f>
        <v>#REF!</v>
      </c>
      <c r="F16" s="2" t="e">
        <f>'2022'!#REF!</f>
        <v>#REF!</v>
      </c>
      <c r="G16" s="2" t="e">
        <f>C16-'Раздел 1'!#REF!</f>
        <v>#REF!</v>
      </c>
    </row>
    <row r="17" spans="1:7" x14ac:dyDescent="0.25">
      <c r="A17" s="1" t="s">
        <v>174</v>
      </c>
      <c r="C17" s="2" t="e">
        <f t="shared" si="0"/>
        <v>#REF!</v>
      </c>
      <c r="D17" s="2" t="e">
        <f>'2020'!#REF!</f>
        <v>#REF!</v>
      </c>
      <c r="E17" s="2" t="e">
        <f>'2021'!#REF!</f>
        <v>#REF!</v>
      </c>
      <c r="F17" s="2" t="e">
        <f>'2022'!#REF!</f>
        <v>#REF!</v>
      </c>
      <c r="G17" s="2" t="e">
        <f>C17-'Раздел 1'!#REF!</f>
        <v>#REF!</v>
      </c>
    </row>
    <row r="18" spans="1:7" x14ac:dyDescent="0.25">
      <c r="A18" s="1" t="s">
        <v>175</v>
      </c>
      <c r="C18" s="2" t="e">
        <f t="shared" si="0"/>
        <v>#REF!</v>
      </c>
      <c r="D18" s="2" t="e">
        <f>'2020'!#REF!</f>
        <v>#REF!</v>
      </c>
      <c r="E18" s="2" t="e">
        <f>'2021'!#REF!</f>
        <v>#REF!</v>
      </c>
      <c r="F18" s="2" t="e">
        <f>'2022'!#REF!</f>
        <v>#REF!</v>
      </c>
      <c r="G18" s="2" t="e">
        <f>C18-'Раздел 1'!#REF!</f>
        <v>#REF!</v>
      </c>
    </row>
    <row r="19" spans="1:7" x14ac:dyDescent="0.25">
      <c r="A19" s="1" t="s">
        <v>176</v>
      </c>
      <c r="C19" s="2" t="e">
        <f t="shared" si="0"/>
        <v>#REF!</v>
      </c>
      <c r="D19" s="2" t="e">
        <f>'2020'!#REF!</f>
        <v>#REF!</v>
      </c>
      <c r="E19" s="2" t="e">
        <f>'2021'!#REF!</f>
        <v>#REF!</v>
      </c>
      <c r="F19" s="2" t="e">
        <f>'2022'!#REF!</f>
        <v>#REF!</v>
      </c>
      <c r="G19" s="2" t="e">
        <f>C19-'Раздел 1'!#REF!</f>
        <v>#REF!</v>
      </c>
    </row>
    <row r="20" spans="1:7" x14ac:dyDescent="0.25">
      <c r="A20" s="1" t="s">
        <v>177</v>
      </c>
      <c r="C20" s="2" t="e">
        <f t="shared" si="0"/>
        <v>#REF!</v>
      </c>
      <c r="D20" s="2">
        <f>'2020'!C21</f>
        <v>879552.38</v>
      </c>
      <c r="E20" s="2">
        <f>'2021'!C122</f>
        <v>641931.82999999996</v>
      </c>
      <c r="F20" s="2" t="e">
        <f>'2022'!#REF!</f>
        <v>#REF!</v>
      </c>
      <c r="G20" s="5" t="e">
        <f>C20-'Раздел 1'!J131</f>
        <v>#REF!</v>
      </c>
    </row>
    <row r="21" spans="1:7" x14ac:dyDescent="0.25">
      <c r="A21" s="1" t="s">
        <v>178</v>
      </c>
      <c r="C21" s="2" t="e">
        <f t="shared" si="0"/>
        <v>#REF!</v>
      </c>
      <c r="D21" s="2" t="e">
        <f>'2020'!#REF!</f>
        <v>#REF!</v>
      </c>
      <c r="E21" s="2" t="e">
        <f>'2021'!#REF!</f>
        <v>#REF!</v>
      </c>
      <c r="F21" s="2" t="e">
        <f>'2022'!#REF!</f>
        <v>#REF!</v>
      </c>
      <c r="G21" s="2" t="e">
        <f>C21-'Раздел 1'!#REF!</f>
        <v>#REF!</v>
      </c>
    </row>
    <row r="22" spans="1:7" x14ac:dyDescent="0.25">
      <c r="E22" s="2"/>
      <c r="F22" s="2"/>
    </row>
    <row r="23" spans="1:7" x14ac:dyDescent="0.25">
      <c r="E23" s="2"/>
      <c r="F23" s="2"/>
    </row>
    <row r="24" spans="1:7" x14ac:dyDescent="0.25">
      <c r="A24" s="1" t="s">
        <v>160</v>
      </c>
      <c r="B24" s="1" t="e">
        <f>'Раздел 1'!#REF!</f>
        <v>#REF!</v>
      </c>
      <c r="C24" s="2" t="e">
        <f>SUM(C4:C22)</f>
        <v>#REF!</v>
      </c>
      <c r="D24" s="2" t="e">
        <f>SUM(D4:D21)</f>
        <v>#REF!</v>
      </c>
      <c r="E24" s="2" t="e">
        <f>SUM(E4:E21)</f>
        <v>#REF!</v>
      </c>
      <c r="F24" s="2" t="e">
        <f>SUM(F4:F21)</f>
        <v>#REF!</v>
      </c>
      <c r="G24" s="2" t="e">
        <f>C24-'Раздел 1'!#REF!</f>
        <v>#REF!</v>
      </c>
    </row>
    <row r="26" spans="1:7" x14ac:dyDescent="0.25">
      <c r="A26" s="1" t="s">
        <v>179</v>
      </c>
      <c r="B26" s="1">
        <v>177</v>
      </c>
      <c r="C26" s="2">
        <f>D26+E26+F26</f>
        <v>1820186772.2199998</v>
      </c>
      <c r="D26" s="2">
        <v>1356759812.5599999</v>
      </c>
      <c r="E26" s="1">
        <v>187839468.58000001</v>
      </c>
      <c r="F26" s="1">
        <v>275587491.07999998</v>
      </c>
    </row>
    <row r="27" spans="1:7" x14ac:dyDescent="0.25">
      <c r="B27" s="1">
        <v>470</v>
      </c>
    </row>
    <row r="29" spans="1:7" x14ac:dyDescent="0.25">
      <c r="A29" s="1" t="s">
        <v>184</v>
      </c>
      <c r="C29" s="2">
        <f>D29+E29+F29</f>
        <v>175407799.35811198</v>
      </c>
      <c r="D29" s="2">
        <f>'2020'!C24</f>
        <v>16229471.339932</v>
      </c>
      <c r="E29" s="2">
        <f>'2021'!C125</f>
        <v>149896943.12959999</v>
      </c>
      <c r="F29" s="2">
        <f>'2022'!C18</f>
        <v>9281384.88858</v>
      </c>
    </row>
    <row r="30" spans="1:7" ht="14.45" x14ac:dyDescent="0.3">
      <c r="C30" s="2">
        <f>D30+E30+F30</f>
        <v>1820186772.2199998</v>
      </c>
      <c r="D30" s="2">
        <v>1356759812.5599999</v>
      </c>
      <c r="E30" s="1">
        <v>187839468.58000001</v>
      </c>
      <c r="F30" s="1">
        <v>275587491.07999998</v>
      </c>
    </row>
    <row r="31" spans="1:7" ht="14.45" x14ac:dyDescent="0.3">
      <c r="C31" s="2">
        <f>SUM(C29:C30)</f>
        <v>1995594571.5781116</v>
      </c>
      <c r="D31" s="2">
        <f>SUM(D29:D30)</f>
        <v>1372989283.8999319</v>
      </c>
      <c r="E31" s="2">
        <f>SUM(E29:E30)</f>
        <v>337736411.70959997</v>
      </c>
      <c r="F31" s="2">
        <f>SUM(F29:F30)</f>
        <v>284868875.96858001</v>
      </c>
    </row>
    <row r="32" spans="1:7" ht="14.45" x14ac:dyDescent="0.3">
      <c r="A32" s="3"/>
      <c r="C32" s="2"/>
      <c r="D32" s="2"/>
    </row>
  </sheetData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Раздел 1</vt:lpstr>
      <vt:lpstr>2020</vt:lpstr>
      <vt:lpstr>2021</vt:lpstr>
      <vt:lpstr>2022</vt:lpstr>
      <vt:lpstr>свод</vt:lpstr>
      <vt:lpstr>'2020'!Область_печати</vt:lpstr>
      <vt:lpstr>'2021'!Область_печати</vt:lpstr>
      <vt:lpstr>'2022'!Область_печати</vt:lpstr>
      <vt:lpstr>'Раздел 1'!Область_печати</vt:lpstr>
    </vt:vector>
  </TitlesOfParts>
  <Company>plo.lan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Яковлевна Макарова</dc:creator>
  <cp:lastModifiedBy>Татьяна Яковлевна Макарова</cp:lastModifiedBy>
  <cp:lastPrinted>2021-01-18T14:09:21Z</cp:lastPrinted>
  <dcterms:created xsi:type="dcterms:W3CDTF">2019-06-18T13:49:47Z</dcterms:created>
  <dcterms:modified xsi:type="dcterms:W3CDTF">2021-01-18T14:09:24Z</dcterms:modified>
</cp:coreProperties>
</file>